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5" i="1" l="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<sst xmlns="http://schemas.openxmlformats.org/spreadsheetml/2006/main" count="509" uniqueCount="139">
  <si>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</si>
  <si>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</si>
  <si>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</si>
  <si>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</si>
  <si>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</si>
  <si>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</si>
  <si>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</si>
  <si>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</si>
  <si>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</si>
  <si>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</si>
  <si>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</si>
  <si>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</si>
  <si>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</si>
  <si>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</si>
  <si>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</si>
  <si>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</si>
  <si>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</si>
  <si>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</si>
  <si>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</si>
  <si>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</si>
  <si>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</si>
  <si>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</si>
  <si>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</si>
  <si>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</si>
  <si>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</si>
  <si>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</si>
  <si>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</si>
  <si>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</si>
  <si>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</si>
  <si>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</si>
  <si>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</si>
  <si>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</si>
  <si>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</si>
  <si>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</si>
  <si>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Sri Rama Mandira Ward</t>
  </si>
  <si>
    <t>Srirama Mandira</t>
  </si>
  <si>
    <t>Rajaji Nagara</t>
  </si>
  <si>
    <t>West</t>
  </si>
  <si>
    <t>108-17-000037</t>
  </si>
  <si>
    <t>Engagement of Gangman and Hiring of Tractor Tippers for cleaning and Maintenance of road side drains and other cleaning works in works in ward no 108</t>
  </si>
  <si>
    <t>Other Ward Works</t>
  </si>
  <si>
    <t>Sri. M.R. Janardhan</t>
  </si>
  <si>
    <t>P3110</t>
  </si>
  <si>
    <t>14th Finance Commission Grant Works</t>
  </si>
  <si>
    <t>ddo203</t>
  </si>
  <si>
    <t xml:space="preserve"> Assistant Executive Engineer Shri Ramamandir West Zone</t>
  </si>
  <si>
    <t>Pending</t>
  </si>
  <si>
    <t>108-14-000001</t>
  </si>
  <si>
    <t xml:space="preserve">Shoulder Drain cleaning and Debris removal in ward No.108 </t>
  </si>
  <si>
    <t>Health &amp; Sanitation</t>
  </si>
  <si>
    <t>S.H.Purushotham</t>
  </si>
  <si>
    <t>P1771</t>
  </si>
  <si>
    <t>Zone Works - POW Works</t>
  </si>
  <si>
    <t>108-11-000079</t>
  </si>
  <si>
    <t>Providing SSM drains from 12th main to 18th main in 68th cross 5th block Rajajinagar in ward no 108</t>
  </si>
  <si>
    <t>Footpaths &amp; Walkability</t>
  </si>
  <si>
    <t>KRIDL</t>
  </si>
  <si>
    <t>108-14-000015</t>
  </si>
  <si>
    <t>Resetting of footpath and improvements to existing drains at eastern side of 12th main road from 63rd cross road to bhasyam circle at 5th block Rajajinagar in ward no. 108</t>
  </si>
  <si>
    <t>Nanjundaswamy</t>
  </si>
  <si>
    <t>May</t>
  </si>
  <si>
    <t>108-15-000019</t>
  </si>
  <si>
    <t>Barricading the sunken portion of old culverts near SWD Walls at Gubbanna Industrial Area 6th block rajajinagara Srirama mandira Sub division Ward no 108</t>
  </si>
  <si>
    <t>Roads &amp; Drivablility</t>
  </si>
  <si>
    <t>C. Nanjundaswamy</t>
  </si>
  <si>
    <t>P0083</t>
  </si>
  <si>
    <t>Other Contingencies</t>
  </si>
  <si>
    <t>108-17-000026</t>
  </si>
  <si>
    <t>Providing and fixing of LED Street lights in Ward No 108 in Rajajinagar Division</t>
  </si>
  <si>
    <t>Executive Engineer KRIDL</t>
  </si>
  <si>
    <t>ddo209</t>
  </si>
  <si>
    <t xml:space="preserve"> Assistant Executive Engineer Electrical West Zone</t>
  </si>
  <si>
    <t>Spill Over</t>
  </si>
  <si>
    <t>Nagaraj T.R</t>
  </si>
  <si>
    <t>June</t>
  </si>
  <si>
    <t>108-13-000034</t>
  </si>
  <si>
    <t>PROVIDING ASHPAHTLING TO 4TH BLOCK IN 5TH AND 8TH MAIN RAND MAINTENANCE WORK IN 2ND 3RD AND 4TH MAIN AND CROSS ROADS FROM 6TH MAIN TO 10TH MAIN IN SRIRAMANDIRA WARD NO 108</t>
  </si>
  <si>
    <t>P2201</t>
  </si>
  <si>
    <t>Assembly Constituency Development Works under BBMP</t>
  </si>
  <si>
    <t>108-13-000035</t>
  </si>
  <si>
    <t>Providing ashplting to 4th M block 59th 59th C cross up to Shankara Seva Samithi in Srirammandira ward no 108</t>
  </si>
  <si>
    <t>July</t>
  </si>
  <si>
    <t>108-18-000003</t>
  </si>
  <si>
    <t>Construction of Retaining wall in V-100 at Srirammandir ward.108</t>
  </si>
  <si>
    <t>Qubik Technologies</t>
  </si>
  <si>
    <t>P3106</t>
  </si>
  <si>
    <t>Nagarothana Works</t>
  </si>
  <si>
    <t>ddo313</t>
  </si>
  <si>
    <t xml:space="preserve"> Chief Engineer SWD Central Zone</t>
  </si>
  <si>
    <t>August</t>
  </si>
  <si>
    <t>108-13-000033</t>
  </si>
  <si>
    <t>PROVIDIG ASPHALTING TO CROSS ROADS IN 3RD BLOCK RAJAJINAGAR IN SRIRAMANDIRA WARD NO.108</t>
  </si>
  <si>
    <t>108-16-000004</t>
  </si>
  <si>
    <t>Pothole Filling at Sriramamandira, ward No 108</t>
  </si>
  <si>
    <t>M.S. Venkatesh</t>
  </si>
  <si>
    <t>September</t>
  </si>
  <si>
    <t>108-16-000006</t>
  </si>
  <si>
    <t>Providing Tractor and Labour at Sriramamandira, ward No 108</t>
  </si>
  <si>
    <t>N. Srinivas</t>
  </si>
  <si>
    <t>October</t>
  </si>
  <si>
    <t>Storm Water Drains</t>
  </si>
  <si>
    <t>N Narayana</t>
  </si>
  <si>
    <t>B.Thimmaiah</t>
  </si>
  <si>
    <t>B. Thimmaiah</t>
  </si>
  <si>
    <t>December</t>
  </si>
  <si>
    <t>108-13-000028</t>
  </si>
  <si>
    <t>Providing asphalting to Karnataka tigalara Sangha Education society to Dinatanti Office Sriramamandira 108</t>
  </si>
  <si>
    <t>108-17-000016</t>
  </si>
  <si>
    <t>Emergency Grants for Electrical Work for the Year 2016-17</t>
  </si>
  <si>
    <t>Lakshmikantha Electricals</t>
  </si>
  <si>
    <t>January</t>
  </si>
  <si>
    <t>108-17-000031</t>
  </si>
  <si>
    <t>Improvements and asphalting to 42nd cross road (from 3rd main to 17th main road) of 3rd and 4th Block Rajajinagar (Comprehensive Development works in ward no. 97, 98, 108, 99, 100, 101 and 107 of Rajajinagar division for the year 2016-17 and 2017-18)(No of works 24)</t>
  </si>
  <si>
    <t>M/s. Civil Quality Consultants and Engineers</t>
  </si>
  <si>
    <t>P3158</t>
  </si>
  <si>
    <t>SIP Infrastructure Project works</t>
  </si>
  <si>
    <t>Current</t>
  </si>
  <si>
    <t>108-17-000034</t>
  </si>
  <si>
    <t>Improvements and asphalting to 6th main road from 46th cross to Vatal Nagaraj road in Sriramanandira ward Rajajinagara 4th block ward no 108 (Comprehensive Development works in ward no. 97, 98, 108, 99, 100, 101 and 107 of Rajajinagar division for the year 2016-17 and 2017-18)(No of works 24)</t>
  </si>
  <si>
    <t>108-17-000032</t>
  </si>
  <si>
    <t>Improvements and asphalting to 46th cross road (from Dr. Rajkumar road to 12th main road) of 3rd and 4th Block Rajajinagar (Comprehensive Development works in ward no. 97, 98, 108, 99, 100, 101 and 107 of Rajajinagar division for the year 2016-17 and 2017-18)(No of works 24)</t>
  </si>
  <si>
    <t>108-17-000033</t>
  </si>
  <si>
    <t>Improvements and asphalting to 18th main road (from 60th cross to 72nd cross ) of 5th Block Rajajinagar (Comprehensive Development works in ward no. 97, 98, 108, 99, 100, 101 and 107 of Rajajinagar division for the year 2016-17 and 2017-18)(No of works 24)</t>
  </si>
  <si>
    <t>108-17-000025</t>
  </si>
  <si>
    <t>Providing drinking water works in Ward No 108 in Rajajinagar Division</t>
  </si>
  <si>
    <t>Drinking Water</t>
  </si>
  <si>
    <t>March</t>
  </si>
  <si>
    <t>108-17-000035</t>
  </si>
  <si>
    <t>Providing CC Camera at Garbage Block Spots in ward no 108</t>
  </si>
  <si>
    <t>Crime &amp; Safety</t>
  </si>
  <si>
    <t>Executive Engineer 2 KRIDL</t>
  </si>
  <si>
    <t>108-17-000021</t>
  </si>
  <si>
    <t>Improvements to Drain and culverts at 60th Cross B/S From Bysham Circle to 17th E Main and CrossRoads, 4th Block Sriramamandhira Ward No 108</t>
  </si>
  <si>
    <t>J.C. Ramachandra</t>
  </si>
  <si>
    <t>108-17-000023</t>
  </si>
  <si>
    <t>Improvements to Drain and culverts of Cross Roads 56th , 57th , 57th C , 57th D , 58th 3rd Block Sriramamandhira Ward No 108.</t>
  </si>
  <si>
    <t>108-17-000019</t>
  </si>
  <si>
    <t>Improvements to Drain and culverts B/S at 17th A Main, 4th Block Sriramamandhira Ward No 108</t>
  </si>
  <si>
    <t>J.C. RAMACHANDRA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</si>
</sst>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tabSelected="1" workbookViewId="0">
      <pane ySplit="1" topLeftCell="A2" activePane="bottomLeft" state="frozen"/>
      <selection activeCell="H1" sqref="H1"/>
      <selection pane="bottomLeft" activeCell="A2" sqref="A2:XFD35"/>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671</v>
      </c>
      <c r="B2" s="9" t="s">
        <v>33</v>
      </c>
      <c r="C2" s="10">
        <v>43215</v>
      </c>
      <c r="D2" s="11">
        <v>108</v>
      </c>
      <c r="E2" s="12" t="s">
        <v>34</v>
      </c>
      <c r="F2" s="12" t="s">
        <v>35</v>
      </c>
      <c r="G2" s="12" t="s">
        <v>36</v>
      </c>
      <c r="H2" s="12" t="s">
        <v>37</v>
      </c>
      <c r="I2" s="11" t="s">
        <v>38</v>
      </c>
      <c r="J2" s="12" t="s">
        <v>39</v>
      </c>
      <c r="K2" s="13" t="s">
        <v>40</v>
      </c>
      <c r="L2" s="11" t="str">
        <f>"000212"</f>
        <v>000212</v>
      </c>
      <c r="M2" s="10">
        <v>43153</v>
      </c>
      <c r="N2" s="11" t="str">
        <f>"000116"</f>
        <v>000116</v>
      </c>
      <c r="O2" s="10">
        <v>43160</v>
      </c>
      <c r="P2" s="11" t="str">
        <f>"000528"</f>
        <v>000528</v>
      </c>
      <c r="Q2" s="10">
        <v>43161</v>
      </c>
      <c r="R2" s="11">
        <v>17</v>
      </c>
      <c r="S2" s="11" t="str">
        <f>"000625"</f>
        <v>000625</v>
      </c>
      <c r="T2" s="10">
        <v>43214</v>
      </c>
      <c r="U2" s="14">
        <v>4.0921000000000003</v>
      </c>
      <c r="V2" s="14">
        <v>9.8220000000000002E-2</v>
      </c>
      <c r="W2" s="14">
        <v>3.9938799999999999</v>
      </c>
      <c r="X2" s="11">
        <v>24</v>
      </c>
      <c r="Y2" s="10">
        <v>43215</v>
      </c>
      <c r="Z2" s="11">
        <v>9886636886</v>
      </c>
      <c r="AA2" s="12" t="s">
        <v>41</v>
      </c>
      <c r="AB2" s="11" t="s">
        <v>42</v>
      </c>
      <c r="AC2" s="12" t="s">
        <v>43</v>
      </c>
      <c r="AD2" s="11" t="s">
        <v>44</v>
      </c>
      <c r="AE2" s="12" t="s">
        <v>45</v>
      </c>
      <c r="AF2" s="14">
        <v>4.0921000000000006E-2</v>
      </c>
      <c r="AG2" s="11" t="s">
        <v>46</v>
      </c>
    </row>
    <row r="3" spans="1:33" x14ac:dyDescent="0.2">
      <c r="A3" s="8">
        <v>790</v>
      </c>
      <c r="B3" s="9" t="s">
        <v>33</v>
      </c>
      <c r="C3" s="10">
        <v>43217</v>
      </c>
      <c r="D3" s="11">
        <v>108</v>
      </c>
      <c r="E3" s="12" t="s">
        <v>34</v>
      </c>
      <c r="F3" s="12" t="s">
        <v>35</v>
      </c>
      <c r="G3" s="12" t="s">
        <v>36</v>
      </c>
      <c r="H3" s="12" t="s">
        <v>37</v>
      </c>
      <c r="I3" s="11" t="s">
        <v>47</v>
      </c>
      <c r="J3" s="12" t="s">
        <v>48</v>
      </c>
      <c r="K3" s="13" t="s">
        <v>49</v>
      </c>
      <c r="L3" s="11" t="str">
        <f>"00097,"</f>
        <v>00097,</v>
      </c>
      <c r="M3" s="10">
        <v>42037</v>
      </c>
      <c r="N3" s="11" t="str">
        <f>"000245"</f>
        <v>000245</v>
      </c>
      <c r="O3" s="10">
        <v>42916</v>
      </c>
      <c r="P3" s="11" t="str">
        <f>"000032"</f>
        <v>000032</v>
      </c>
      <c r="Q3" s="10">
        <v>42124</v>
      </c>
      <c r="R3" s="11">
        <v>14</v>
      </c>
      <c r="S3" s="11" t="str">
        <f>"000499"</f>
        <v>000499</v>
      </c>
      <c r="T3" s="10">
        <v>43202</v>
      </c>
      <c r="U3" s="14">
        <v>4.6917999999999997</v>
      </c>
      <c r="V3" s="14">
        <v>0.58658999999999994</v>
      </c>
      <c r="W3" s="14">
        <v>4.1052099999999996</v>
      </c>
      <c r="X3" s="11">
        <v>30</v>
      </c>
      <c r="Y3" s="10">
        <v>43217</v>
      </c>
      <c r="Z3" s="11">
        <v>9731169150</v>
      </c>
      <c r="AA3" s="12" t="s">
        <v>50</v>
      </c>
      <c r="AB3" s="11" t="s">
        <v>51</v>
      </c>
      <c r="AC3" s="12" t="s">
        <v>52</v>
      </c>
      <c r="AD3" s="11" t="s">
        <v>44</v>
      </c>
      <c r="AE3" s="12" t="s">
        <v>45</v>
      </c>
      <c r="AF3" s="14">
        <v>4.6917999999999994E-2</v>
      </c>
      <c r="AG3" s="11" t="s">
        <v>46</v>
      </c>
    </row>
    <row r="4" spans="1:33" x14ac:dyDescent="0.2">
      <c r="A4" s="8">
        <v>791</v>
      </c>
      <c r="B4" s="9" t="s">
        <v>33</v>
      </c>
      <c r="C4" s="10">
        <v>43217</v>
      </c>
      <c r="D4" s="11">
        <v>108</v>
      </c>
      <c r="E4" s="12" t="s">
        <v>34</v>
      </c>
      <c r="F4" s="12" t="s">
        <v>35</v>
      </c>
      <c r="G4" s="12" t="s">
        <v>36</v>
      </c>
      <c r="H4" s="12" t="s">
        <v>37</v>
      </c>
      <c r="I4" s="11" t="s">
        <v>53</v>
      </c>
      <c r="J4" s="12" t="s">
        <v>54</v>
      </c>
      <c r="K4" s="13" t="s">
        <v>55</v>
      </c>
      <c r="L4" s="11" t="str">
        <f>"000371"</f>
        <v>000371</v>
      </c>
      <c r="M4" s="10">
        <v>41339</v>
      </c>
      <c r="N4" s="11" t="str">
        <f>"000100"</f>
        <v>000100</v>
      </c>
      <c r="O4" s="10">
        <v>42916</v>
      </c>
      <c r="P4" s="11" t="str">
        <f>"000367"</f>
        <v>000367</v>
      </c>
      <c r="Q4" s="10">
        <v>42308</v>
      </c>
      <c r="R4" s="11">
        <v>11</v>
      </c>
      <c r="S4" s="11" t="str">
        <f>"000501"</f>
        <v>000501</v>
      </c>
      <c r="T4" s="10">
        <v>43202</v>
      </c>
      <c r="U4" s="14">
        <v>10.548030000000001</v>
      </c>
      <c r="V4" s="14">
        <v>1.5322899999999999</v>
      </c>
      <c r="W4" s="14">
        <v>9.0157399999999992</v>
      </c>
      <c r="X4" s="11">
        <v>30</v>
      </c>
      <c r="Y4" s="10">
        <v>43217</v>
      </c>
      <c r="Z4" s="11">
        <v>9449863068</v>
      </c>
      <c r="AA4" s="12" t="s">
        <v>56</v>
      </c>
      <c r="AB4" s="11" t="s">
        <v>51</v>
      </c>
      <c r="AC4" s="12" t="s">
        <v>52</v>
      </c>
      <c r="AD4" s="11" t="s">
        <v>44</v>
      </c>
      <c r="AE4" s="12" t="s">
        <v>45</v>
      </c>
      <c r="AF4" s="14">
        <v>0.10548030000000001</v>
      </c>
      <c r="AG4" s="11" t="s">
        <v>46</v>
      </c>
    </row>
    <row r="5" spans="1:33" x14ac:dyDescent="0.2">
      <c r="A5" s="8">
        <v>792</v>
      </c>
      <c r="B5" s="9" t="s">
        <v>33</v>
      </c>
      <c r="C5" s="10">
        <v>43217</v>
      </c>
      <c r="D5" s="11">
        <v>108</v>
      </c>
      <c r="E5" s="12" t="s">
        <v>34</v>
      </c>
      <c r="F5" s="12" t="s">
        <v>35</v>
      </c>
      <c r="G5" s="12" t="s">
        <v>36</v>
      </c>
      <c r="H5" s="12" t="s">
        <v>37</v>
      </c>
      <c r="I5" s="11" t="s">
        <v>57</v>
      </c>
      <c r="J5" s="12" t="s">
        <v>58</v>
      </c>
      <c r="K5" s="13" t="s">
        <v>55</v>
      </c>
      <c r="L5" s="11" t="str">
        <f>"000081"</f>
        <v>000081</v>
      </c>
      <c r="M5" s="10">
        <v>42243</v>
      </c>
      <c r="N5" s="11" t="str">
        <f>"000081"</f>
        <v>000081</v>
      </c>
      <c r="O5" s="10">
        <v>42613</v>
      </c>
      <c r="P5" s="11" t="str">
        <f>"000347"</f>
        <v>000347</v>
      </c>
      <c r="Q5" s="10">
        <v>42613</v>
      </c>
      <c r="R5" s="11">
        <v>14</v>
      </c>
      <c r="S5" s="11" t="str">
        <f>"001705"</f>
        <v>001705</v>
      </c>
      <c r="T5" s="10">
        <v>43242</v>
      </c>
      <c r="U5" s="14">
        <v>2.0594600000000001</v>
      </c>
      <c r="V5" s="14">
        <v>0.27154</v>
      </c>
      <c r="W5" s="14">
        <v>1.78792</v>
      </c>
      <c r="X5" s="11">
        <v>30</v>
      </c>
      <c r="Y5" s="10">
        <v>43217</v>
      </c>
      <c r="Z5" s="11">
        <v>9972853639</v>
      </c>
      <c r="AA5" s="12" t="s">
        <v>59</v>
      </c>
      <c r="AB5" s="11" t="s">
        <v>51</v>
      </c>
      <c r="AC5" s="12" t="s">
        <v>52</v>
      </c>
      <c r="AD5" s="11" t="s">
        <v>44</v>
      </c>
      <c r="AE5" s="12" t="s">
        <v>45</v>
      </c>
      <c r="AF5" s="14">
        <v>2.0594600000000001E-2</v>
      </c>
      <c r="AG5" s="11" t="s">
        <v>46</v>
      </c>
    </row>
    <row r="6" spans="1:33" x14ac:dyDescent="0.2">
      <c r="A6" s="8">
        <v>793</v>
      </c>
      <c r="B6" s="9" t="s">
        <v>33</v>
      </c>
      <c r="C6" s="10">
        <v>43217</v>
      </c>
      <c r="D6" s="11">
        <v>108</v>
      </c>
      <c r="E6" s="12" t="s">
        <v>34</v>
      </c>
      <c r="F6" s="12" t="s">
        <v>35</v>
      </c>
      <c r="G6" s="12" t="s">
        <v>36</v>
      </c>
      <c r="H6" s="12" t="s">
        <v>37</v>
      </c>
      <c r="I6" s="11" t="s">
        <v>57</v>
      </c>
      <c r="J6" s="12" t="s">
        <v>58</v>
      </c>
      <c r="K6" s="13" t="s">
        <v>55</v>
      </c>
      <c r="L6" s="11" t="str">
        <f>"000081"</f>
        <v>000081</v>
      </c>
      <c r="M6" s="10">
        <v>42243</v>
      </c>
      <c r="N6" s="11" t="str">
        <f>"000081"</f>
        <v>000081</v>
      </c>
      <c r="O6" s="10">
        <v>42613</v>
      </c>
      <c r="P6" s="11" t="str">
        <f>"000347"</f>
        <v>000347</v>
      </c>
      <c r="Q6" s="10">
        <v>42613</v>
      </c>
      <c r="R6" s="11">
        <v>14</v>
      </c>
      <c r="S6" s="11" t="str">
        <f>"001705"</f>
        <v>001705</v>
      </c>
      <c r="T6" s="10">
        <v>43242</v>
      </c>
      <c r="U6" s="14">
        <v>2.0661900000000002</v>
      </c>
      <c r="V6" s="14">
        <v>0.27238000000000001</v>
      </c>
      <c r="W6" s="14">
        <v>1.7938099999999999</v>
      </c>
      <c r="X6" s="11">
        <v>30</v>
      </c>
      <c r="Y6" s="10">
        <v>43217</v>
      </c>
      <c r="Z6" s="11">
        <v>9972523639</v>
      </c>
      <c r="AA6" s="12" t="s">
        <v>59</v>
      </c>
      <c r="AB6" s="11" t="s">
        <v>51</v>
      </c>
      <c r="AC6" s="12" t="s">
        <v>52</v>
      </c>
      <c r="AD6" s="11" t="s">
        <v>44</v>
      </c>
      <c r="AE6" s="12" t="s">
        <v>45</v>
      </c>
      <c r="AF6" s="14">
        <v>2.06619E-2</v>
      </c>
      <c r="AG6" s="11" t="s">
        <v>46</v>
      </c>
    </row>
    <row r="7" spans="1:33" x14ac:dyDescent="0.2">
      <c r="A7" s="8">
        <v>1225</v>
      </c>
      <c r="B7" s="9" t="s">
        <v>60</v>
      </c>
      <c r="C7" s="10">
        <v>43238</v>
      </c>
      <c r="D7" s="11">
        <v>108</v>
      </c>
      <c r="E7" s="12" t="s">
        <v>34</v>
      </c>
      <c r="F7" s="12" t="s">
        <v>35</v>
      </c>
      <c r="G7" s="12" t="s">
        <v>36</v>
      </c>
      <c r="H7" s="12" t="s">
        <v>37</v>
      </c>
      <c r="I7" s="11" t="s">
        <v>61</v>
      </c>
      <c r="J7" s="12" t="s">
        <v>62</v>
      </c>
      <c r="K7" s="13" t="s">
        <v>63</v>
      </c>
      <c r="L7" s="11" t="str">
        <f>"000094"</f>
        <v>000094</v>
      </c>
      <c r="M7" s="10">
        <v>42676</v>
      </c>
      <c r="N7" s="11" t="str">
        <f>"000069"</f>
        <v>000069</v>
      </c>
      <c r="O7" s="10">
        <v>42604</v>
      </c>
      <c r="P7" s="11" t="str">
        <f>"000320"</f>
        <v>000320</v>
      </c>
      <c r="Q7" s="10">
        <v>42613</v>
      </c>
      <c r="R7" s="11">
        <v>15</v>
      </c>
      <c r="S7" s="11" t="str">
        <f>"001499"</f>
        <v>001499</v>
      </c>
      <c r="T7" s="10">
        <v>43236</v>
      </c>
      <c r="U7" s="14">
        <v>0.38775999999999999</v>
      </c>
      <c r="V7" s="14">
        <v>4.4249999999999998E-2</v>
      </c>
      <c r="W7" s="14">
        <v>0.34350999999999998</v>
      </c>
      <c r="X7" s="11">
        <v>52</v>
      </c>
      <c r="Y7" s="10">
        <v>43238</v>
      </c>
      <c r="Z7" s="11">
        <v>9980344149</v>
      </c>
      <c r="AA7" s="12" t="s">
        <v>64</v>
      </c>
      <c r="AB7" s="11" t="s">
        <v>65</v>
      </c>
      <c r="AC7" s="12" t="s">
        <v>66</v>
      </c>
      <c r="AD7" s="11" t="s">
        <v>44</v>
      </c>
      <c r="AE7" s="12" t="s">
        <v>45</v>
      </c>
      <c r="AF7" s="14">
        <v>3.8776000000000001E-3</v>
      </c>
      <c r="AG7" s="11" t="s">
        <v>46</v>
      </c>
    </row>
    <row r="8" spans="1:33" x14ac:dyDescent="0.2">
      <c r="A8" s="8">
        <v>1331</v>
      </c>
      <c r="B8" s="9" t="s">
        <v>60</v>
      </c>
      <c r="C8" s="10">
        <v>43241</v>
      </c>
      <c r="D8" s="11">
        <v>108</v>
      </c>
      <c r="E8" s="12" t="s">
        <v>34</v>
      </c>
      <c r="F8" s="12" t="s">
        <v>35</v>
      </c>
      <c r="G8" s="12" t="s">
        <v>36</v>
      </c>
      <c r="H8" s="12" t="s">
        <v>37</v>
      </c>
      <c r="I8" s="11" t="s">
        <v>67</v>
      </c>
      <c r="J8" s="12" t="s">
        <v>68</v>
      </c>
      <c r="K8" s="13" t="s">
        <v>55</v>
      </c>
      <c r="L8" s="11" t="str">
        <f>"000149"</f>
        <v>000149</v>
      </c>
      <c r="M8" s="10">
        <v>43168</v>
      </c>
      <c r="N8" s="11" t="str">
        <f>"000020"</f>
        <v>000020</v>
      </c>
      <c r="O8" s="10">
        <v>43206</v>
      </c>
      <c r="P8" s="11" t="str">
        <f>"000020"</f>
        <v>000020</v>
      </c>
      <c r="Q8" s="10">
        <v>43206</v>
      </c>
      <c r="R8" s="11">
        <v>17</v>
      </c>
      <c r="S8" s="11" t="str">
        <f>"001601"</f>
        <v>001601</v>
      </c>
      <c r="T8" s="10">
        <v>43239</v>
      </c>
      <c r="U8" s="14">
        <v>9.9923199999999994</v>
      </c>
      <c r="V8" s="14">
        <v>1.0592699999999999</v>
      </c>
      <c r="W8" s="14">
        <v>8.9330499999999997</v>
      </c>
      <c r="X8" s="11">
        <v>56</v>
      </c>
      <c r="Y8" s="10">
        <v>43241</v>
      </c>
      <c r="Z8" s="11">
        <v>9480682875</v>
      </c>
      <c r="AA8" s="12" t="s">
        <v>69</v>
      </c>
      <c r="AB8" s="11" t="s">
        <v>42</v>
      </c>
      <c r="AC8" s="12" t="s">
        <v>43</v>
      </c>
      <c r="AD8" s="11" t="s">
        <v>70</v>
      </c>
      <c r="AE8" s="12" t="s">
        <v>71</v>
      </c>
      <c r="AF8" s="14">
        <v>9.992319999999999E-2</v>
      </c>
      <c r="AG8" s="11" t="s">
        <v>72</v>
      </c>
    </row>
    <row r="9" spans="1:33" x14ac:dyDescent="0.2">
      <c r="A9" s="8">
        <v>1554</v>
      </c>
      <c r="B9" s="9" t="s">
        <v>60</v>
      </c>
      <c r="C9" s="10">
        <v>43251</v>
      </c>
      <c r="D9" s="11">
        <v>108</v>
      </c>
      <c r="E9" s="12" t="s">
        <v>34</v>
      </c>
      <c r="F9" s="12" t="s">
        <v>35</v>
      </c>
      <c r="G9" s="12" t="s">
        <v>36</v>
      </c>
      <c r="H9" s="12" t="s">
        <v>37</v>
      </c>
      <c r="I9" s="11" t="s">
        <v>57</v>
      </c>
      <c r="J9" s="12" t="s">
        <v>58</v>
      </c>
      <c r="K9" s="13" t="s">
        <v>55</v>
      </c>
      <c r="L9" s="11" t="str">
        <f>"000081"</f>
        <v>000081</v>
      </c>
      <c r="M9" s="10">
        <v>42243</v>
      </c>
      <c r="N9" s="11" t="str">
        <f>"000081"</f>
        <v>000081</v>
      </c>
      <c r="O9" s="10">
        <v>42613</v>
      </c>
      <c r="P9" s="11" t="str">
        <f>"000347"</f>
        <v>000347</v>
      </c>
      <c r="Q9" s="10">
        <v>42613</v>
      </c>
      <c r="R9" s="11">
        <v>14</v>
      </c>
      <c r="S9" s="11" t="str">
        <f>"001705"</f>
        <v>001705</v>
      </c>
      <c r="T9" s="10">
        <v>43242</v>
      </c>
      <c r="U9" s="14">
        <v>2.0219</v>
      </c>
      <c r="V9" s="14">
        <v>0.18239</v>
      </c>
      <c r="W9" s="14">
        <v>1.83951</v>
      </c>
      <c r="X9" s="11">
        <v>67</v>
      </c>
      <c r="Y9" s="10">
        <v>43251</v>
      </c>
      <c r="Z9" s="11">
        <v>9916962765</v>
      </c>
      <c r="AA9" s="12" t="s">
        <v>73</v>
      </c>
      <c r="AB9" s="11" t="s">
        <v>51</v>
      </c>
      <c r="AC9" s="12" t="s">
        <v>52</v>
      </c>
      <c r="AD9" s="11" t="s">
        <v>44</v>
      </c>
      <c r="AE9" s="12" t="s">
        <v>45</v>
      </c>
      <c r="AF9" s="14">
        <v>2.0219000000000001E-2</v>
      </c>
      <c r="AG9" s="11" t="s">
        <v>46</v>
      </c>
    </row>
    <row r="10" spans="1:33" x14ac:dyDescent="0.2">
      <c r="A10" s="8">
        <v>1649</v>
      </c>
      <c r="B10" s="9" t="s">
        <v>74</v>
      </c>
      <c r="C10" s="10">
        <v>43252</v>
      </c>
      <c r="D10" s="11">
        <v>108</v>
      </c>
      <c r="E10" s="12" t="s">
        <v>34</v>
      </c>
      <c r="F10" s="12" t="s">
        <v>35</v>
      </c>
      <c r="G10" s="12" t="s">
        <v>36</v>
      </c>
      <c r="H10" s="12" t="s">
        <v>37</v>
      </c>
      <c r="I10" s="11" t="s">
        <v>75</v>
      </c>
      <c r="J10" s="12" t="s">
        <v>76</v>
      </c>
      <c r="K10" s="13" t="s">
        <v>63</v>
      </c>
      <c r="L10" s="11" t="str">
        <f>"000418"</f>
        <v>000418</v>
      </c>
      <c r="M10" s="10">
        <v>41353</v>
      </c>
      <c r="N10" s="11" t="str">
        <f>"000162"</f>
        <v>000162</v>
      </c>
      <c r="O10" s="10">
        <v>42426</v>
      </c>
      <c r="P10" s="11" t="str">
        <f>"000512"</f>
        <v>000512</v>
      </c>
      <c r="Q10" s="10">
        <v>42429</v>
      </c>
      <c r="R10" s="11">
        <v>13</v>
      </c>
      <c r="S10" s="11" t="str">
        <f>"001994"</f>
        <v>001994</v>
      </c>
      <c r="T10" s="10">
        <v>43246</v>
      </c>
      <c r="U10" s="14">
        <v>23.0197</v>
      </c>
      <c r="V10" s="14">
        <v>3.4906600000000001</v>
      </c>
      <c r="W10" s="14">
        <v>19.529039999999998</v>
      </c>
      <c r="X10" s="11">
        <v>63</v>
      </c>
      <c r="Y10" s="10">
        <v>43252</v>
      </c>
      <c r="Z10" s="11">
        <v>9449863068</v>
      </c>
      <c r="AA10" s="12" t="s">
        <v>56</v>
      </c>
      <c r="AB10" s="11" t="s">
        <v>77</v>
      </c>
      <c r="AC10" s="12" t="s">
        <v>78</v>
      </c>
      <c r="AD10" s="11" t="s">
        <v>44</v>
      </c>
      <c r="AE10" s="12" t="s">
        <v>45</v>
      </c>
      <c r="AF10" s="14">
        <v>0.23019700000000001</v>
      </c>
      <c r="AG10" s="11" t="s">
        <v>46</v>
      </c>
    </row>
    <row r="11" spans="1:33" x14ac:dyDescent="0.2">
      <c r="A11" s="8">
        <v>1650</v>
      </c>
      <c r="B11" s="9" t="s">
        <v>74</v>
      </c>
      <c r="C11" s="10">
        <v>43252</v>
      </c>
      <c r="D11" s="11">
        <v>108</v>
      </c>
      <c r="E11" s="12" t="s">
        <v>34</v>
      </c>
      <c r="F11" s="12" t="s">
        <v>35</v>
      </c>
      <c r="G11" s="12" t="s">
        <v>36</v>
      </c>
      <c r="H11" s="12" t="s">
        <v>37</v>
      </c>
      <c r="I11" s="11" t="s">
        <v>79</v>
      </c>
      <c r="J11" s="12" t="s">
        <v>80</v>
      </c>
      <c r="K11" s="13" t="s">
        <v>63</v>
      </c>
      <c r="L11" s="11" t="str">
        <f>"000409"</f>
        <v>000409</v>
      </c>
      <c r="M11" s="10">
        <v>41353</v>
      </c>
      <c r="N11" s="11" t="str">
        <f>"000161"</f>
        <v>000161</v>
      </c>
      <c r="O11" s="10">
        <v>42426</v>
      </c>
      <c r="P11" s="11" t="str">
        <f>"000513"</f>
        <v>000513</v>
      </c>
      <c r="Q11" s="10">
        <v>42429</v>
      </c>
      <c r="R11" s="11">
        <v>13</v>
      </c>
      <c r="S11" s="11" t="str">
        <f>"001995"</f>
        <v>001995</v>
      </c>
      <c r="T11" s="10">
        <v>43246</v>
      </c>
      <c r="U11" s="14">
        <v>22.280629999999999</v>
      </c>
      <c r="V11" s="14">
        <v>3.3701500000000002</v>
      </c>
      <c r="W11" s="14">
        <v>18.91048</v>
      </c>
      <c r="X11" s="11">
        <v>63</v>
      </c>
      <c r="Y11" s="10">
        <v>43252</v>
      </c>
      <c r="Z11" s="11">
        <v>9449863068</v>
      </c>
      <c r="AA11" s="12" t="s">
        <v>56</v>
      </c>
      <c r="AB11" s="11" t="s">
        <v>77</v>
      </c>
      <c r="AC11" s="12" t="s">
        <v>78</v>
      </c>
      <c r="AD11" s="11" t="s">
        <v>44</v>
      </c>
      <c r="AE11" s="12" t="s">
        <v>45</v>
      </c>
      <c r="AF11" s="14">
        <v>0.22280629999999998</v>
      </c>
      <c r="AG11" s="11" t="s">
        <v>46</v>
      </c>
    </row>
    <row r="12" spans="1:33" x14ac:dyDescent="0.2">
      <c r="A12" s="8">
        <v>3855</v>
      </c>
      <c r="B12" s="9" t="s">
        <v>81</v>
      </c>
      <c r="C12" s="10">
        <v>43304</v>
      </c>
      <c r="D12" s="11">
        <v>108</v>
      </c>
      <c r="E12" s="12" t="s">
        <v>34</v>
      </c>
      <c r="F12" s="12" t="s">
        <v>35</v>
      </c>
      <c r="G12" s="12" t="s">
        <v>36</v>
      </c>
      <c r="H12" s="12" t="s">
        <v>37</v>
      </c>
      <c r="I12" s="11" t="s">
        <v>82</v>
      </c>
      <c r="J12" s="12" t="s">
        <v>83</v>
      </c>
      <c r="K12" s="13" t="s">
        <v>40</v>
      </c>
      <c r="L12" s="11" t="str">
        <f>"000008"</f>
        <v>000008</v>
      </c>
      <c r="M12" s="10">
        <v>43132</v>
      </c>
      <c r="N12" s="11" t="str">
        <f>"000015"</f>
        <v>000015</v>
      </c>
      <c r="O12" s="10">
        <v>43132</v>
      </c>
      <c r="P12" s="11" t="str">
        <f>"000119"</f>
        <v>000119</v>
      </c>
      <c r="Q12" s="10">
        <v>43132</v>
      </c>
      <c r="R12" s="11">
        <v>18</v>
      </c>
      <c r="S12" s="11" t="str">
        <f>""</f>
        <v/>
      </c>
      <c r="T12" s="10">
        <v>43227</v>
      </c>
      <c r="U12" s="14">
        <v>0.9</v>
      </c>
      <c r="V12" s="14">
        <v>0.09</v>
      </c>
      <c r="W12" s="14">
        <v>0.81</v>
      </c>
      <c r="X12" s="11">
        <v>136</v>
      </c>
      <c r="Y12" s="10">
        <v>43304</v>
      </c>
      <c r="Z12" s="11">
        <v>8867660554</v>
      </c>
      <c r="AA12" s="12" t="s">
        <v>84</v>
      </c>
      <c r="AB12" s="11" t="s">
        <v>85</v>
      </c>
      <c r="AC12" s="12" t="s">
        <v>86</v>
      </c>
      <c r="AD12" s="11" t="s">
        <v>87</v>
      </c>
      <c r="AE12" s="12" t="s">
        <v>88</v>
      </c>
      <c r="AF12" s="14">
        <v>9.0000000000000011E-3</v>
      </c>
      <c r="AG12" s="11" t="s">
        <v>46</v>
      </c>
    </row>
    <row r="13" spans="1:33" x14ac:dyDescent="0.2">
      <c r="A13" s="8">
        <v>4231</v>
      </c>
      <c r="B13" s="9" t="s">
        <v>89</v>
      </c>
      <c r="C13" s="10">
        <v>43314</v>
      </c>
      <c r="D13" s="11">
        <v>108</v>
      </c>
      <c r="E13" s="12" t="s">
        <v>34</v>
      </c>
      <c r="F13" s="12" t="s">
        <v>35</v>
      </c>
      <c r="G13" s="12" t="s">
        <v>36</v>
      </c>
      <c r="H13" s="12" t="s">
        <v>37</v>
      </c>
      <c r="I13" s="11" t="s">
        <v>90</v>
      </c>
      <c r="J13" s="12" t="s">
        <v>91</v>
      </c>
      <c r="K13" s="13" t="s">
        <v>63</v>
      </c>
      <c r="L13" s="11" t="str">
        <f>"000426"</f>
        <v>000426</v>
      </c>
      <c r="M13" s="10">
        <v>41353</v>
      </c>
      <c r="N13" s="11" t="str">
        <f>"000050"</f>
        <v>000050</v>
      </c>
      <c r="O13" s="10">
        <v>42186</v>
      </c>
      <c r="P13" s="11" t="str">
        <f>"000191"</f>
        <v>000191</v>
      </c>
      <c r="Q13" s="10">
        <v>42216</v>
      </c>
      <c r="R13" s="11">
        <v>13</v>
      </c>
      <c r="S13" s="11" t="str">
        <f>"004475"</f>
        <v>004475</v>
      </c>
      <c r="T13" s="10">
        <v>43308</v>
      </c>
      <c r="U13" s="14">
        <v>19.186499999999999</v>
      </c>
      <c r="V13" s="14">
        <v>2.7502800000000001</v>
      </c>
      <c r="W13" s="14">
        <v>16.436219999999999</v>
      </c>
      <c r="X13" s="11">
        <v>151</v>
      </c>
      <c r="Y13" s="10">
        <v>43314</v>
      </c>
      <c r="Z13" s="11">
        <v>9449863068</v>
      </c>
      <c r="AA13" s="12" t="s">
        <v>56</v>
      </c>
      <c r="AB13" s="11" t="s">
        <v>77</v>
      </c>
      <c r="AC13" s="12" t="s">
        <v>78</v>
      </c>
      <c r="AD13" s="11" t="s">
        <v>44</v>
      </c>
      <c r="AE13" s="12" t="s">
        <v>45</v>
      </c>
      <c r="AF13" s="14">
        <v>0.19186499999999998</v>
      </c>
      <c r="AG13" s="11" t="s">
        <v>46</v>
      </c>
    </row>
    <row r="14" spans="1:33" x14ac:dyDescent="0.2">
      <c r="A14" s="8">
        <v>4849</v>
      </c>
      <c r="B14" s="9" t="s">
        <v>89</v>
      </c>
      <c r="C14" s="10">
        <v>43326</v>
      </c>
      <c r="D14" s="11">
        <v>108</v>
      </c>
      <c r="E14" s="12" t="s">
        <v>34</v>
      </c>
      <c r="F14" s="12" t="s">
        <v>35</v>
      </c>
      <c r="G14" s="12" t="s">
        <v>36</v>
      </c>
      <c r="H14" s="12" t="s">
        <v>37</v>
      </c>
      <c r="I14" s="11" t="s">
        <v>92</v>
      </c>
      <c r="J14" s="12" t="s">
        <v>93</v>
      </c>
      <c r="K14" s="13" t="s">
        <v>63</v>
      </c>
      <c r="L14" s="11" t="str">
        <f>"000116"</f>
        <v>000116</v>
      </c>
      <c r="M14" s="10">
        <v>42483</v>
      </c>
      <c r="N14" s="11" t="str">
        <f>"000473"</f>
        <v>000473</v>
      </c>
      <c r="O14" s="10">
        <v>42818</v>
      </c>
      <c r="P14" s="11" t="str">
        <f>"000473"</f>
        <v>000473</v>
      </c>
      <c r="Q14" s="10">
        <v>42818</v>
      </c>
      <c r="R14" s="11">
        <v>16</v>
      </c>
      <c r="S14" s="11" t="str">
        <f>"005066"</f>
        <v>005066</v>
      </c>
      <c r="T14" s="10">
        <v>43322</v>
      </c>
      <c r="U14" s="14">
        <v>9.8481799999999993</v>
      </c>
      <c r="V14" s="14">
        <v>1.3004100000000001</v>
      </c>
      <c r="W14" s="14">
        <v>8.5477699999999999</v>
      </c>
      <c r="X14" s="11">
        <v>170</v>
      </c>
      <c r="Y14" s="10">
        <v>43326</v>
      </c>
      <c r="Z14" s="11">
        <v>9886155297</v>
      </c>
      <c r="AA14" s="12" t="s">
        <v>94</v>
      </c>
      <c r="AB14" s="11" t="s">
        <v>51</v>
      </c>
      <c r="AC14" s="12" t="s">
        <v>52</v>
      </c>
      <c r="AD14" s="11" t="s">
        <v>44</v>
      </c>
      <c r="AE14" s="12" t="s">
        <v>45</v>
      </c>
      <c r="AF14" s="14">
        <v>9.8481799999999994E-2</v>
      </c>
      <c r="AG14" s="11" t="s">
        <v>46</v>
      </c>
    </row>
    <row r="15" spans="1:33" x14ac:dyDescent="0.2">
      <c r="A15" s="8">
        <v>5470</v>
      </c>
      <c r="B15" s="9" t="s">
        <v>95</v>
      </c>
      <c r="C15" s="10">
        <v>43357</v>
      </c>
      <c r="D15" s="11">
        <v>108</v>
      </c>
      <c r="E15" s="12" t="s">
        <v>34</v>
      </c>
      <c r="F15" s="12" t="s">
        <v>35</v>
      </c>
      <c r="G15" s="12" t="s">
        <v>36</v>
      </c>
      <c r="H15" s="12" t="s">
        <v>37</v>
      </c>
      <c r="I15" s="11" t="s">
        <v>96</v>
      </c>
      <c r="J15" s="12" t="s">
        <v>97</v>
      </c>
      <c r="K15" s="13" t="s">
        <v>40</v>
      </c>
      <c r="L15" s="11" t="str">
        <f>"000025"</f>
        <v>000025</v>
      </c>
      <c r="M15" s="10">
        <v>42945</v>
      </c>
      <c r="N15" s="11" t="str">
        <f>"000010"</f>
        <v>000010</v>
      </c>
      <c r="O15" s="10">
        <v>42945</v>
      </c>
      <c r="P15" s="11" t="str">
        <f>"000017"</f>
        <v>000017</v>
      </c>
      <c r="Q15" s="10">
        <v>42945</v>
      </c>
      <c r="R15" s="11">
        <v>16</v>
      </c>
      <c r="S15" s="11" t="str">
        <f>"005650"</f>
        <v>005650</v>
      </c>
      <c r="T15" s="10">
        <v>43349</v>
      </c>
      <c r="U15" s="14">
        <v>7.7542499999999999</v>
      </c>
      <c r="V15" s="14">
        <v>1.00031</v>
      </c>
      <c r="W15" s="14">
        <v>6.7539400000000001</v>
      </c>
      <c r="X15" s="11">
        <v>203</v>
      </c>
      <c r="Y15" s="10">
        <v>43357</v>
      </c>
      <c r="Z15" s="11">
        <v>9900557026</v>
      </c>
      <c r="AA15" s="12" t="s">
        <v>98</v>
      </c>
      <c r="AB15" s="11" t="s">
        <v>51</v>
      </c>
      <c r="AC15" s="12" t="s">
        <v>52</v>
      </c>
      <c r="AD15" s="11" t="s">
        <v>44</v>
      </c>
      <c r="AE15" s="12" t="s">
        <v>45</v>
      </c>
      <c r="AF15" s="14">
        <f t="shared" ref="AF15:AF35" si="0">U15/100</f>
        <v>7.75425E-2</v>
      </c>
      <c r="AG15" s="11" t="s">
        <v>46</v>
      </c>
    </row>
    <row r="16" spans="1:33" x14ac:dyDescent="0.2">
      <c r="A16" s="8">
        <v>5810</v>
      </c>
      <c r="B16" s="9" t="s">
        <v>99</v>
      </c>
      <c r="C16" s="10">
        <v>43377</v>
      </c>
      <c r="D16" s="11">
        <v>108</v>
      </c>
      <c r="E16" s="12" t="s">
        <v>34</v>
      </c>
      <c r="F16" s="12" t="s">
        <v>35</v>
      </c>
      <c r="G16" s="12" t="s">
        <v>36</v>
      </c>
      <c r="H16" s="12" t="s">
        <v>37</v>
      </c>
      <c r="I16" s="11" t="s">
        <v>38</v>
      </c>
      <c r="J16" s="12" t="s">
        <v>39</v>
      </c>
      <c r="K16" s="13" t="s">
        <v>55</v>
      </c>
      <c r="L16" s="11" t="str">
        <f>"000212"</f>
        <v>000212</v>
      </c>
      <c r="M16" s="10">
        <v>43153</v>
      </c>
      <c r="N16" s="11" t="str">
        <f>"000039"</f>
        <v>000039</v>
      </c>
      <c r="O16" s="10">
        <v>43357</v>
      </c>
      <c r="P16" s="11" t="str">
        <f>"000091"</f>
        <v>000091</v>
      </c>
      <c r="Q16" s="10">
        <v>43361</v>
      </c>
      <c r="R16" s="11">
        <v>17</v>
      </c>
      <c r="S16" s="11" t="str">
        <f>"006110"</f>
        <v>006110</v>
      </c>
      <c r="T16" s="10">
        <v>43376</v>
      </c>
      <c r="U16" s="14">
        <v>5.8259699999999999</v>
      </c>
      <c r="V16" s="14">
        <v>0.43110999999999999</v>
      </c>
      <c r="W16" s="14">
        <v>5.3948600000000004</v>
      </c>
      <c r="X16" s="11">
        <v>220</v>
      </c>
      <c r="Y16" s="10">
        <v>43377</v>
      </c>
      <c r="Z16" s="11">
        <v>9886636886</v>
      </c>
      <c r="AA16" s="12" t="s">
        <v>41</v>
      </c>
      <c r="AB16" s="11" t="s">
        <v>42</v>
      </c>
      <c r="AC16" s="12" t="s">
        <v>43</v>
      </c>
      <c r="AD16" s="11" t="s">
        <v>44</v>
      </c>
      <c r="AE16" s="12" t="s">
        <v>45</v>
      </c>
      <c r="AF16" s="14">
        <f t="shared" si="0"/>
        <v>5.8259699999999998E-2</v>
      </c>
      <c r="AG16" s="11" t="s">
        <v>72</v>
      </c>
    </row>
    <row r="17" spans="1:33" x14ac:dyDescent="0.2">
      <c r="A17" s="8">
        <v>5811</v>
      </c>
      <c r="B17" s="9" t="s">
        <v>99</v>
      </c>
      <c r="C17" s="10">
        <v>43377</v>
      </c>
      <c r="D17" s="11">
        <v>108</v>
      </c>
      <c r="E17" s="12" t="s">
        <v>34</v>
      </c>
      <c r="F17" s="12" t="s">
        <v>35</v>
      </c>
      <c r="G17" s="12" t="s">
        <v>36</v>
      </c>
      <c r="H17" s="12" t="s">
        <v>37</v>
      </c>
      <c r="I17" s="11" t="s">
        <v>38</v>
      </c>
      <c r="J17" s="12" t="s">
        <v>39</v>
      </c>
      <c r="K17" s="13" t="s">
        <v>55</v>
      </c>
      <c r="L17" s="11" t="str">
        <f>"000212"</f>
        <v>000212</v>
      </c>
      <c r="M17" s="10">
        <v>43153</v>
      </c>
      <c r="N17" s="11" t="str">
        <f>"000039"</f>
        <v>000039</v>
      </c>
      <c r="O17" s="10">
        <v>43357</v>
      </c>
      <c r="P17" s="11" t="str">
        <f>"000091"</f>
        <v>000091</v>
      </c>
      <c r="Q17" s="10">
        <v>43361</v>
      </c>
      <c r="R17" s="11">
        <v>17</v>
      </c>
      <c r="S17" s="11" t="str">
        <f>"006110"</f>
        <v>006110</v>
      </c>
      <c r="T17" s="10">
        <v>43376</v>
      </c>
      <c r="U17" s="14">
        <v>5.8259699999999999</v>
      </c>
      <c r="V17" s="14">
        <v>0.43110999999999999</v>
      </c>
      <c r="W17" s="14">
        <v>5.3948600000000004</v>
      </c>
      <c r="X17" s="11">
        <v>220</v>
      </c>
      <c r="Y17" s="10">
        <v>43377</v>
      </c>
      <c r="Z17" s="11">
        <v>9886636886</v>
      </c>
      <c r="AA17" s="12" t="s">
        <v>41</v>
      </c>
      <c r="AB17" s="11" t="s">
        <v>42</v>
      </c>
      <c r="AC17" s="12" t="s">
        <v>43</v>
      </c>
      <c r="AD17" s="11" t="s">
        <v>44</v>
      </c>
      <c r="AE17" s="12" t="s">
        <v>45</v>
      </c>
      <c r="AF17" s="14">
        <f t="shared" si="0"/>
        <v>5.8259699999999998E-2</v>
      </c>
      <c r="AG17" s="11" t="s">
        <v>72</v>
      </c>
    </row>
    <row r="18" spans="1:33" x14ac:dyDescent="0.2">
      <c r="A18" s="8">
        <v>6144</v>
      </c>
      <c r="B18" s="9" t="s">
        <v>99</v>
      </c>
      <c r="C18" s="10">
        <v>43385</v>
      </c>
      <c r="D18" s="11">
        <v>108</v>
      </c>
      <c r="E18" s="12" t="s">
        <v>34</v>
      </c>
      <c r="F18" s="12" t="s">
        <v>35</v>
      </c>
      <c r="G18" s="12" t="s">
        <v>36</v>
      </c>
      <c r="H18" s="12" t="s">
        <v>37</v>
      </c>
      <c r="I18" s="11" t="s">
        <v>82</v>
      </c>
      <c r="J18" s="12" t="s">
        <v>83</v>
      </c>
      <c r="K18" s="13" t="s">
        <v>100</v>
      </c>
      <c r="L18" s="11" t="str">
        <f>"000008"</f>
        <v>000008</v>
      </c>
      <c r="M18" s="10">
        <v>43132</v>
      </c>
      <c r="N18" s="11" t="str">
        <f>"000015"</f>
        <v>000015</v>
      </c>
      <c r="O18" s="10">
        <v>43132</v>
      </c>
      <c r="P18" s="11" t="str">
        <f>"000119"</f>
        <v>000119</v>
      </c>
      <c r="Q18" s="10">
        <v>43132</v>
      </c>
      <c r="R18" s="11">
        <v>18</v>
      </c>
      <c r="S18" s="11" t="str">
        <f>"006133"</f>
        <v>006133</v>
      </c>
      <c r="T18" s="10">
        <v>43377</v>
      </c>
      <c r="U18" s="14">
        <v>42.87</v>
      </c>
      <c r="V18" s="14">
        <v>1.0840000000000001</v>
      </c>
      <c r="W18" s="14">
        <v>41.786000000000001</v>
      </c>
      <c r="X18" s="11">
        <v>227</v>
      </c>
      <c r="Y18" s="10">
        <v>43385</v>
      </c>
      <c r="Z18" s="11">
        <v>9845139778</v>
      </c>
      <c r="AA18" s="12" t="s">
        <v>101</v>
      </c>
      <c r="AB18" s="11" t="s">
        <v>85</v>
      </c>
      <c r="AC18" s="12" t="s">
        <v>86</v>
      </c>
      <c r="AD18" s="11" t="s">
        <v>87</v>
      </c>
      <c r="AE18" s="12" t="s">
        <v>88</v>
      </c>
      <c r="AF18" s="14">
        <f t="shared" si="0"/>
        <v>0.42869999999999997</v>
      </c>
      <c r="AG18" s="11" t="s">
        <v>46</v>
      </c>
    </row>
    <row r="19" spans="1:33" x14ac:dyDescent="0.2">
      <c r="A19" s="8">
        <v>6145</v>
      </c>
      <c r="B19" s="9" t="s">
        <v>99</v>
      </c>
      <c r="C19" s="10">
        <v>43385</v>
      </c>
      <c r="D19" s="11">
        <v>108</v>
      </c>
      <c r="E19" s="12" t="s">
        <v>34</v>
      </c>
      <c r="F19" s="12" t="s">
        <v>35</v>
      </c>
      <c r="G19" s="12" t="s">
        <v>36</v>
      </c>
      <c r="H19" s="12" t="s">
        <v>37</v>
      </c>
      <c r="I19" s="11" t="s">
        <v>82</v>
      </c>
      <c r="J19" s="12" t="s">
        <v>83</v>
      </c>
      <c r="K19" s="13" t="s">
        <v>100</v>
      </c>
      <c r="L19" s="11" t="str">
        <f>"000008"</f>
        <v>000008</v>
      </c>
      <c r="M19" s="10">
        <v>43132</v>
      </c>
      <c r="N19" s="11" t="str">
        <f>"000015"</f>
        <v>000015</v>
      </c>
      <c r="O19" s="10">
        <v>43132</v>
      </c>
      <c r="P19" s="11" t="str">
        <f>"000119"</f>
        <v>000119</v>
      </c>
      <c r="Q19" s="10">
        <v>43132</v>
      </c>
      <c r="R19" s="11">
        <v>18</v>
      </c>
      <c r="S19" s="11" t="str">
        <f>"006133"</f>
        <v>006133</v>
      </c>
      <c r="T19" s="10">
        <v>43377</v>
      </c>
      <c r="U19" s="14">
        <v>42.87</v>
      </c>
      <c r="V19" s="14">
        <v>1.0840000000000001</v>
      </c>
      <c r="W19" s="14">
        <v>41.786000000000001</v>
      </c>
      <c r="X19" s="11">
        <v>227</v>
      </c>
      <c r="Y19" s="10">
        <v>43385</v>
      </c>
      <c r="Z19" s="11">
        <v>9845139778</v>
      </c>
      <c r="AA19" s="12" t="s">
        <v>101</v>
      </c>
      <c r="AB19" s="11" t="s">
        <v>85</v>
      </c>
      <c r="AC19" s="12" t="s">
        <v>86</v>
      </c>
      <c r="AD19" s="11" t="s">
        <v>87</v>
      </c>
      <c r="AE19" s="12" t="s">
        <v>88</v>
      </c>
      <c r="AF19" s="14">
        <f t="shared" si="0"/>
        <v>0.42869999999999997</v>
      </c>
      <c r="AG19" s="11" t="s">
        <v>46</v>
      </c>
    </row>
    <row r="20" spans="1:33" x14ac:dyDescent="0.2">
      <c r="A20" s="8">
        <v>7004</v>
      </c>
      <c r="B20" s="9" t="s">
        <v>99</v>
      </c>
      <c r="C20" s="10">
        <v>43403</v>
      </c>
      <c r="D20" s="11">
        <v>108</v>
      </c>
      <c r="E20" s="12" t="s">
        <v>34</v>
      </c>
      <c r="F20" s="12" t="s">
        <v>35</v>
      </c>
      <c r="G20" s="12" t="s">
        <v>36</v>
      </c>
      <c r="H20" s="12" t="s">
        <v>37</v>
      </c>
      <c r="I20" s="11" t="s">
        <v>57</v>
      </c>
      <c r="J20" s="12" t="s">
        <v>58</v>
      </c>
      <c r="K20" s="13" t="s">
        <v>55</v>
      </c>
      <c r="L20" s="11" t="str">
        <f>"000081"</f>
        <v>000081</v>
      </c>
      <c r="M20" s="10">
        <v>42243</v>
      </c>
      <c r="N20" s="11" t="str">
        <f>"000081"</f>
        <v>000081</v>
      </c>
      <c r="O20" s="10">
        <v>42613</v>
      </c>
      <c r="P20" s="11" t="str">
        <f>"000347"</f>
        <v>000347</v>
      </c>
      <c r="Q20" s="10">
        <v>42613</v>
      </c>
      <c r="R20" s="11">
        <v>14</v>
      </c>
      <c r="S20" s="11" t="str">
        <f>"001705"</f>
        <v>001705</v>
      </c>
      <c r="T20" s="10">
        <v>43242</v>
      </c>
      <c r="U20" s="14">
        <v>2.0207600000000001</v>
      </c>
      <c r="V20" s="14">
        <v>0.25334000000000001</v>
      </c>
      <c r="W20" s="14">
        <v>1.76742</v>
      </c>
      <c r="X20" s="11">
        <v>254</v>
      </c>
      <c r="Y20" s="10">
        <v>43403</v>
      </c>
      <c r="Z20" s="11">
        <v>9972523639</v>
      </c>
      <c r="AA20" s="12" t="s">
        <v>102</v>
      </c>
      <c r="AB20" s="11" t="s">
        <v>51</v>
      </c>
      <c r="AC20" s="12" t="s">
        <v>52</v>
      </c>
      <c r="AD20" s="11" t="s">
        <v>44</v>
      </c>
      <c r="AE20" s="12" t="s">
        <v>45</v>
      </c>
      <c r="AF20" s="14">
        <f t="shared" si="0"/>
        <v>2.0207600000000003E-2</v>
      </c>
      <c r="AG20" s="11" t="s">
        <v>46</v>
      </c>
    </row>
    <row r="21" spans="1:33" x14ac:dyDescent="0.2">
      <c r="A21" s="8">
        <v>7005</v>
      </c>
      <c r="B21" s="9" t="s">
        <v>99</v>
      </c>
      <c r="C21" s="10">
        <v>43403</v>
      </c>
      <c r="D21" s="11">
        <v>108</v>
      </c>
      <c r="E21" s="12" t="s">
        <v>34</v>
      </c>
      <c r="F21" s="12" t="s">
        <v>35</v>
      </c>
      <c r="G21" s="12" t="s">
        <v>36</v>
      </c>
      <c r="H21" s="12" t="s">
        <v>37</v>
      </c>
      <c r="I21" s="11" t="s">
        <v>57</v>
      </c>
      <c r="J21" s="12" t="s">
        <v>58</v>
      </c>
      <c r="K21" s="13" t="s">
        <v>55</v>
      </c>
      <c r="L21" s="11" t="str">
        <f>"000081"</f>
        <v>000081</v>
      </c>
      <c r="M21" s="10">
        <v>42243</v>
      </c>
      <c r="N21" s="11" t="str">
        <f>"000081"</f>
        <v>000081</v>
      </c>
      <c r="O21" s="10">
        <v>42613</v>
      </c>
      <c r="P21" s="11" t="str">
        <f>"000347"</f>
        <v>000347</v>
      </c>
      <c r="Q21" s="10">
        <v>42613</v>
      </c>
      <c r="R21" s="11">
        <v>14</v>
      </c>
      <c r="S21" s="11" t="str">
        <f>"001705"</f>
        <v>001705</v>
      </c>
      <c r="T21" s="10">
        <v>43242</v>
      </c>
      <c r="U21" s="14">
        <v>2.0777999999999999</v>
      </c>
      <c r="V21" s="14">
        <v>0.26388</v>
      </c>
      <c r="W21" s="14">
        <v>1.81392</v>
      </c>
      <c r="X21" s="11">
        <v>254</v>
      </c>
      <c r="Y21" s="10">
        <v>43403</v>
      </c>
      <c r="Z21" s="11">
        <v>9972523639</v>
      </c>
      <c r="AA21" s="12" t="s">
        <v>103</v>
      </c>
      <c r="AB21" s="11" t="s">
        <v>51</v>
      </c>
      <c r="AC21" s="12" t="s">
        <v>52</v>
      </c>
      <c r="AD21" s="11" t="s">
        <v>44</v>
      </c>
      <c r="AE21" s="12" t="s">
        <v>45</v>
      </c>
      <c r="AF21" s="14">
        <f t="shared" si="0"/>
        <v>2.0777999999999998E-2</v>
      </c>
      <c r="AG21" s="11" t="s">
        <v>46</v>
      </c>
    </row>
    <row r="22" spans="1:33" x14ac:dyDescent="0.2">
      <c r="A22" s="8">
        <v>7755</v>
      </c>
      <c r="B22" s="9" t="s">
        <v>104</v>
      </c>
      <c r="C22" s="10">
        <v>43448</v>
      </c>
      <c r="D22" s="11">
        <v>108</v>
      </c>
      <c r="E22" s="12" t="s">
        <v>34</v>
      </c>
      <c r="F22" s="12" t="s">
        <v>35</v>
      </c>
      <c r="G22" s="12" t="s">
        <v>36</v>
      </c>
      <c r="H22" s="12" t="s">
        <v>37</v>
      </c>
      <c r="I22" s="11" t="s">
        <v>57</v>
      </c>
      <c r="J22" s="12" t="s">
        <v>58</v>
      </c>
      <c r="K22" s="13" t="s">
        <v>55</v>
      </c>
      <c r="L22" s="11" t="str">
        <f>"000081"</f>
        <v>000081</v>
      </c>
      <c r="M22" s="10">
        <v>42243</v>
      </c>
      <c r="N22" s="11" t="str">
        <f>"000081"</f>
        <v>000081</v>
      </c>
      <c r="O22" s="10">
        <v>42613</v>
      </c>
      <c r="P22" s="11" t="str">
        <f>"000347"</f>
        <v>000347</v>
      </c>
      <c r="Q22" s="10">
        <v>42613</v>
      </c>
      <c r="R22" s="11">
        <v>14</v>
      </c>
      <c r="S22" s="11" t="str">
        <f>"001705"</f>
        <v>001705</v>
      </c>
      <c r="T22" s="10">
        <v>43242</v>
      </c>
      <c r="U22" s="14">
        <v>2.0164</v>
      </c>
      <c r="V22" s="14">
        <v>0.25567000000000001</v>
      </c>
      <c r="W22" s="14">
        <v>1.7607299999999999</v>
      </c>
      <c r="X22" s="11">
        <v>291</v>
      </c>
      <c r="Y22" s="10">
        <v>43448</v>
      </c>
      <c r="Z22" s="11">
        <v>9972523639</v>
      </c>
      <c r="AA22" s="12" t="s">
        <v>103</v>
      </c>
      <c r="AB22" s="11" t="s">
        <v>51</v>
      </c>
      <c r="AC22" s="12" t="s">
        <v>52</v>
      </c>
      <c r="AD22" s="11" t="s">
        <v>44</v>
      </c>
      <c r="AE22" s="12" t="s">
        <v>45</v>
      </c>
      <c r="AF22" s="14">
        <f t="shared" si="0"/>
        <v>2.0164000000000001E-2</v>
      </c>
      <c r="AG22" s="11" t="s">
        <v>46</v>
      </c>
    </row>
    <row r="23" spans="1:33" x14ac:dyDescent="0.2">
      <c r="A23" s="8">
        <v>7756</v>
      </c>
      <c r="B23" s="9" t="s">
        <v>104</v>
      </c>
      <c r="C23" s="10">
        <v>43448</v>
      </c>
      <c r="D23" s="11">
        <v>108</v>
      </c>
      <c r="E23" s="12" t="s">
        <v>34</v>
      </c>
      <c r="F23" s="12" t="s">
        <v>35</v>
      </c>
      <c r="G23" s="12" t="s">
        <v>36</v>
      </c>
      <c r="H23" s="12" t="s">
        <v>37</v>
      </c>
      <c r="I23" s="11" t="s">
        <v>105</v>
      </c>
      <c r="J23" s="12" t="s">
        <v>106</v>
      </c>
      <c r="K23" s="13" t="s">
        <v>63</v>
      </c>
      <c r="L23" s="11" t="str">
        <f>"000681"</f>
        <v>000681</v>
      </c>
      <c r="M23" s="10">
        <v>42632</v>
      </c>
      <c r="N23" s="11" t="str">
        <f>"000018"</f>
        <v>000018</v>
      </c>
      <c r="O23" s="10">
        <v>42508</v>
      </c>
      <c r="P23" s="11" t="str">
        <f>"000049"</f>
        <v>000049</v>
      </c>
      <c r="Q23" s="10">
        <v>42515</v>
      </c>
      <c r="R23" s="11">
        <v>13</v>
      </c>
      <c r="S23" s="11" t="str">
        <f>"007702"</f>
        <v>007702</v>
      </c>
      <c r="T23" s="10">
        <v>43441</v>
      </c>
      <c r="U23" s="14">
        <v>19.0687</v>
      </c>
      <c r="V23" s="14">
        <v>2.8893399999999998</v>
      </c>
      <c r="W23" s="14">
        <v>16.179359999999999</v>
      </c>
      <c r="X23" s="11">
        <v>291</v>
      </c>
      <c r="Y23" s="10">
        <v>43448</v>
      </c>
      <c r="Z23" s="11">
        <v>9449863068</v>
      </c>
      <c r="AA23" s="12" t="s">
        <v>56</v>
      </c>
      <c r="AB23" s="11" t="s">
        <v>77</v>
      </c>
      <c r="AC23" s="12" t="s">
        <v>78</v>
      </c>
      <c r="AD23" s="11" t="s">
        <v>44</v>
      </c>
      <c r="AE23" s="12" t="s">
        <v>45</v>
      </c>
      <c r="AF23" s="14">
        <f t="shared" si="0"/>
        <v>0.190687</v>
      </c>
      <c r="AG23" s="11" t="s">
        <v>46</v>
      </c>
    </row>
    <row r="24" spans="1:33" x14ac:dyDescent="0.2">
      <c r="A24" s="8">
        <v>7757</v>
      </c>
      <c r="B24" s="9" t="s">
        <v>104</v>
      </c>
      <c r="C24" s="10">
        <v>43448</v>
      </c>
      <c r="D24" s="11">
        <v>108</v>
      </c>
      <c r="E24" s="12" t="s">
        <v>34</v>
      </c>
      <c r="F24" s="12" t="s">
        <v>35</v>
      </c>
      <c r="G24" s="12" t="s">
        <v>36</v>
      </c>
      <c r="H24" s="12" t="s">
        <v>37</v>
      </c>
      <c r="I24" s="11" t="s">
        <v>57</v>
      </c>
      <c r="J24" s="12" t="s">
        <v>58</v>
      </c>
      <c r="K24" s="13" t="s">
        <v>55</v>
      </c>
      <c r="L24" s="11" t="str">
        <f>"000081"</f>
        <v>000081</v>
      </c>
      <c r="M24" s="10">
        <v>42243</v>
      </c>
      <c r="N24" s="11" t="str">
        <f>"000081"</f>
        <v>000081</v>
      </c>
      <c r="O24" s="10">
        <v>42613</v>
      </c>
      <c r="P24" s="11" t="str">
        <f>"000347"</f>
        <v>000347</v>
      </c>
      <c r="Q24" s="10">
        <v>42613</v>
      </c>
      <c r="R24" s="11">
        <v>14</v>
      </c>
      <c r="S24" s="11" t="str">
        <f>"001705"</f>
        <v>001705</v>
      </c>
      <c r="T24" s="10">
        <v>43242</v>
      </c>
      <c r="U24" s="14">
        <v>2.0768</v>
      </c>
      <c r="V24" s="14">
        <v>0.26201999999999998</v>
      </c>
      <c r="W24" s="14">
        <v>1.8147800000000001</v>
      </c>
      <c r="X24" s="11">
        <v>291</v>
      </c>
      <c r="Y24" s="10">
        <v>43448</v>
      </c>
      <c r="Z24" s="11">
        <v>9972523639</v>
      </c>
      <c r="AA24" s="12" t="s">
        <v>103</v>
      </c>
      <c r="AB24" s="11" t="s">
        <v>51</v>
      </c>
      <c r="AC24" s="12" t="s">
        <v>52</v>
      </c>
      <c r="AD24" s="11" t="s">
        <v>44</v>
      </c>
      <c r="AE24" s="12" t="s">
        <v>45</v>
      </c>
      <c r="AF24" s="14">
        <f t="shared" si="0"/>
        <v>2.0767999999999998E-2</v>
      </c>
      <c r="AG24" s="11" t="s">
        <v>46</v>
      </c>
    </row>
    <row r="25" spans="1:33" x14ac:dyDescent="0.2">
      <c r="A25" s="8">
        <v>7758</v>
      </c>
      <c r="B25" s="9" t="s">
        <v>104</v>
      </c>
      <c r="C25" s="10">
        <v>43448</v>
      </c>
      <c r="D25" s="11">
        <v>108</v>
      </c>
      <c r="E25" s="12" t="s">
        <v>34</v>
      </c>
      <c r="F25" s="12" t="s">
        <v>35</v>
      </c>
      <c r="G25" s="12" t="s">
        <v>36</v>
      </c>
      <c r="H25" s="12" t="s">
        <v>37</v>
      </c>
      <c r="I25" s="11" t="s">
        <v>107</v>
      </c>
      <c r="J25" s="12" t="s">
        <v>108</v>
      </c>
      <c r="K25" s="13" t="s">
        <v>40</v>
      </c>
      <c r="L25" s="11" t="str">
        <f>"000048"</f>
        <v>000048</v>
      </c>
      <c r="M25" s="10">
        <v>42964</v>
      </c>
      <c r="N25" s="11" t="str">
        <f>"000037"</f>
        <v>000037</v>
      </c>
      <c r="O25" s="10">
        <v>43014</v>
      </c>
      <c r="P25" s="11" t="str">
        <f>"000067"</f>
        <v>000067</v>
      </c>
      <c r="Q25" s="10">
        <v>43014</v>
      </c>
      <c r="R25" s="11">
        <v>17</v>
      </c>
      <c r="S25" s="11" t="str">
        <f>"007759"</f>
        <v>007759</v>
      </c>
      <c r="T25" s="10">
        <v>43444</v>
      </c>
      <c r="U25" s="14">
        <v>11.02605</v>
      </c>
      <c r="V25" s="14">
        <v>1.7841499999999999</v>
      </c>
      <c r="W25" s="14">
        <v>9.2418999999999993</v>
      </c>
      <c r="X25" s="11">
        <v>292</v>
      </c>
      <c r="Y25" s="10">
        <v>43448</v>
      </c>
      <c r="Z25" s="11">
        <v>9887958950</v>
      </c>
      <c r="AA25" s="12" t="s">
        <v>109</v>
      </c>
      <c r="AB25" s="11" t="s">
        <v>51</v>
      </c>
      <c r="AC25" s="12" t="s">
        <v>52</v>
      </c>
      <c r="AD25" s="11" t="s">
        <v>70</v>
      </c>
      <c r="AE25" s="12" t="s">
        <v>71</v>
      </c>
      <c r="AF25" s="14">
        <f t="shared" si="0"/>
        <v>0.1102605</v>
      </c>
      <c r="AG25" s="11" t="s">
        <v>46</v>
      </c>
    </row>
    <row r="26" spans="1:33" x14ac:dyDescent="0.2">
      <c r="A26" s="8">
        <v>8134</v>
      </c>
      <c r="B26" s="9" t="s">
        <v>110</v>
      </c>
      <c r="C26" s="10">
        <v>43466</v>
      </c>
      <c r="D26" s="11">
        <v>108</v>
      </c>
      <c r="E26" s="12" t="s">
        <v>34</v>
      </c>
      <c r="F26" s="12" t="s">
        <v>35</v>
      </c>
      <c r="G26" s="12" t="s">
        <v>36</v>
      </c>
      <c r="H26" s="12" t="s">
        <v>37</v>
      </c>
      <c r="I26" s="11" t="s">
        <v>111</v>
      </c>
      <c r="J26" s="12" t="s">
        <v>112</v>
      </c>
      <c r="K26" s="13" t="s">
        <v>63</v>
      </c>
      <c r="L26" s="11" t="str">
        <f>"000290"</f>
        <v>000290</v>
      </c>
      <c r="M26" s="10">
        <v>43277</v>
      </c>
      <c r="N26" s="11" t="str">
        <f>"000045"</f>
        <v>000045</v>
      </c>
      <c r="O26" s="10">
        <v>43382</v>
      </c>
      <c r="P26" s="11" t="str">
        <f>"000103"</f>
        <v>000103</v>
      </c>
      <c r="Q26" s="10">
        <v>43389</v>
      </c>
      <c r="R26" s="11"/>
      <c r="S26" s="11" t="str">
        <f>"008288"</f>
        <v>008288</v>
      </c>
      <c r="T26" s="10">
        <v>43461</v>
      </c>
      <c r="U26" s="14">
        <v>1.89</v>
      </c>
      <c r="V26" s="14">
        <v>0.189</v>
      </c>
      <c r="W26" s="14">
        <v>1.7010000000000001</v>
      </c>
      <c r="X26" s="11">
        <v>308</v>
      </c>
      <c r="Y26" s="10">
        <v>43466</v>
      </c>
      <c r="Z26" s="11">
        <v>8123256061</v>
      </c>
      <c r="AA26" s="12" t="s">
        <v>113</v>
      </c>
      <c r="AB26" s="11" t="s">
        <v>114</v>
      </c>
      <c r="AC26" s="12" t="s">
        <v>115</v>
      </c>
      <c r="AD26" s="11" t="s">
        <v>44</v>
      </c>
      <c r="AE26" s="12" t="s">
        <v>45</v>
      </c>
      <c r="AF26" s="14">
        <f t="shared" si="0"/>
        <v>1.89E-2</v>
      </c>
      <c r="AG26" s="11" t="s">
        <v>116</v>
      </c>
    </row>
    <row r="27" spans="1:33" x14ac:dyDescent="0.2">
      <c r="A27" s="8">
        <v>8135</v>
      </c>
      <c r="B27" s="9" t="s">
        <v>110</v>
      </c>
      <c r="C27" s="10">
        <v>43466</v>
      </c>
      <c r="D27" s="11">
        <v>108</v>
      </c>
      <c r="E27" s="12" t="s">
        <v>34</v>
      </c>
      <c r="F27" s="12" t="s">
        <v>35</v>
      </c>
      <c r="G27" s="12" t="s">
        <v>36</v>
      </c>
      <c r="H27" s="12" t="s">
        <v>37</v>
      </c>
      <c r="I27" s="11" t="s">
        <v>117</v>
      </c>
      <c r="J27" s="12" t="s">
        <v>118</v>
      </c>
      <c r="K27" s="13" t="s">
        <v>63</v>
      </c>
      <c r="L27" s="11" t="str">
        <f>"000291"</f>
        <v>000291</v>
      </c>
      <c r="M27" s="10">
        <v>43277</v>
      </c>
      <c r="N27" s="11" t="str">
        <f>"000032"</f>
        <v>000032</v>
      </c>
      <c r="O27" s="10">
        <v>43293</v>
      </c>
      <c r="P27" s="11" t="str">
        <f>"000095"</f>
        <v>000095</v>
      </c>
      <c r="Q27" s="10">
        <v>43371</v>
      </c>
      <c r="R27" s="11"/>
      <c r="S27" s="11" t="str">
        <f>"008281"</f>
        <v>008281</v>
      </c>
      <c r="T27" s="10">
        <v>43461</v>
      </c>
      <c r="U27" s="14">
        <v>76.10754</v>
      </c>
      <c r="V27" s="14">
        <v>3.7313000000000001</v>
      </c>
      <c r="W27" s="14">
        <v>72.376239999999996</v>
      </c>
      <c r="X27" s="11">
        <v>308</v>
      </c>
      <c r="Y27" s="10">
        <v>43466</v>
      </c>
      <c r="Z27" s="11">
        <v>9886155297</v>
      </c>
      <c r="AA27" s="12" t="s">
        <v>94</v>
      </c>
      <c r="AB27" s="11" t="s">
        <v>114</v>
      </c>
      <c r="AC27" s="12" t="s">
        <v>115</v>
      </c>
      <c r="AD27" s="11" t="s">
        <v>44</v>
      </c>
      <c r="AE27" s="12" t="s">
        <v>45</v>
      </c>
      <c r="AF27" s="14">
        <f t="shared" si="0"/>
        <v>0.76107539999999996</v>
      </c>
      <c r="AG27" s="11" t="s">
        <v>116</v>
      </c>
    </row>
    <row r="28" spans="1:33" x14ac:dyDescent="0.2">
      <c r="A28" s="8">
        <v>8142</v>
      </c>
      <c r="B28" s="9" t="s">
        <v>110</v>
      </c>
      <c r="C28" s="10">
        <v>43466</v>
      </c>
      <c r="D28" s="11">
        <v>108</v>
      </c>
      <c r="E28" s="12" t="s">
        <v>34</v>
      </c>
      <c r="F28" s="12" t="s">
        <v>35</v>
      </c>
      <c r="G28" s="12" t="s">
        <v>36</v>
      </c>
      <c r="H28" s="12" t="s">
        <v>37</v>
      </c>
      <c r="I28" s="11" t="s">
        <v>111</v>
      </c>
      <c r="J28" s="12" t="s">
        <v>112</v>
      </c>
      <c r="K28" s="13" t="s">
        <v>63</v>
      </c>
      <c r="L28" s="11" t="str">
        <f>"000290"</f>
        <v>000290</v>
      </c>
      <c r="M28" s="10">
        <v>43277</v>
      </c>
      <c r="N28" s="11" t="str">
        <f>"000045"</f>
        <v>000045</v>
      </c>
      <c r="O28" s="10">
        <v>43382</v>
      </c>
      <c r="P28" s="11" t="str">
        <f>"000103"</f>
        <v>000103</v>
      </c>
      <c r="Q28" s="10">
        <v>43389</v>
      </c>
      <c r="R28" s="11"/>
      <c r="S28" s="11" t="str">
        <f>"008288"</f>
        <v>008288</v>
      </c>
      <c r="T28" s="10">
        <v>43461</v>
      </c>
      <c r="U28" s="14">
        <v>97.379350000000002</v>
      </c>
      <c r="V28" s="14">
        <v>4.6671699999999996</v>
      </c>
      <c r="W28" s="14">
        <v>92.712180000000004</v>
      </c>
      <c r="X28" s="11">
        <v>308</v>
      </c>
      <c r="Y28" s="10">
        <v>43466</v>
      </c>
      <c r="Z28" s="11">
        <v>9886155297</v>
      </c>
      <c r="AA28" s="12" t="s">
        <v>94</v>
      </c>
      <c r="AB28" s="11" t="s">
        <v>114</v>
      </c>
      <c r="AC28" s="12" t="s">
        <v>115</v>
      </c>
      <c r="AD28" s="11" t="s">
        <v>44</v>
      </c>
      <c r="AE28" s="12" t="s">
        <v>45</v>
      </c>
      <c r="AF28" s="14">
        <f t="shared" si="0"/>
        <v>0.97379349999999998</v>
      </c>
      <c r="AG28" s="11" t="s">
        <v>116</v>
      </c>
    </row>
    <row r="29" spans="1:33" x14ac:dyDescent="0.2">
      <c r="A29" s="8">
        <v>8143</v>
      </c>
      <c r="B29" s="9" t="s">
        <v>110</v>
      </c>
      <c r="C29" s="10">
        <v>43466</v>
      </c>
      <c r="D29" s="11">
        <v>108</v>
      </c>
      <c r="E29" s="12" t="s">
        <v>34</v>
      </c>
      <c r="F29" s="12" t="s">
        <v>35</v>
      </c>
      <c r="G29" s="12" t="s">
        <v>36</v>
      </c>
      <c r="H29" s="12" t="s">
        <v>37</v>
      </c>
      <c r="I29" s="11" t="s">
        <v>119</v>
      </c>
      <c r="J29" s="12" t="s">
        <v>120</v>
      </c>
      <c r="K29" s="13" t="s">
        <v>63</v>
      </c>
      <c r="L29" s="11" t="str">
        <f>"000289"</f>
        <v>000289</v>
      </c>
      <c r="M29" s="10">
        <v>43277</v>
      </c>
      <c r="N29" s="11" t="str">
        <f>"000031"</f>
        <v>000031</v>
      </c>
      <c r="O29" s="10">
        <v>43293</v>
      </c>
      <c r="P29" s="11" t="str">
        <f>"000094"</f>
        <v>000094</v>
      </c>
      <c r="Q29" s="10">
        <v>43371</v>
      </c>
      <c r="R29" s="11"/>
      <c r="S29" s="11" t="str">
        <f>"008289"</f>
        <v>008289</v>
      </c>
      <c r="T29" s="10">
        <v>43461</v>
      </c>
      <c r="U29" s="14">
        <v>87.754000000000005</v>
      </c>
      <c r="V29" s="14">
        <v>4.2439299999999998</v>
      </c>
      <c r="W29" s="14">
        <v>83.510069999999999</v>
      </c>
      <c r="X29" s="11">
        <v>308</v>
      </c>
      <c r="Y29" s="10">
        <v>43466</v>
      </c>
      <c r="Z29" s="11">
        <v>9886155297</v>
      </c>
      <c r="AA29" s="12" t="s">
        <v>94</v>
      </c>
      <c r="AB29" s="11" t="s">
        <v>114</v>
      </c>
      <c r="AC29" s="12" t="s">
        <v>115</v>
      </c>
      <c r="AD29" s="11" t="s">
        <v>44</v>
      </c>
      <c r="AE29" s="12" t="s">
        <v>45</v>
      </c>
      <c r="AF29" s="14">
        <f t="shared" si="0"/>
        <v>0.8775400000000001</v>
      </c>
      <c r="AG29" s="11" t="s">
        <v>116</v>
      </c>
    </row>
    <row r="30" spans="1:33" x14ac:dyDescent="0.2">
      <c r="A30" s="8">
        <v>8144</v>
      </c>
      <c r="B30" s="9" t="s">
        <v>110</v>
      </c>
      <c r="C30" s="10">
        <v>43466</v>
      </c>
      <c r="D30" s="11">
        <v>108</v>
      </c>
      <c r="E30" s="12" t="s">
        <v>34</v>
      </c>
      <c r="F30" s="12" t="s">
        <v>35</v>
      </c>
      <c r="G30" s="12" t="s">
        <v>36</v>
      </c>
      <c r="H30" s="12" t="s">
        <v>37</v>
      </c>
      <c r="I30" s="11" t="s">
        <v>121</v>
      </c>
      <c r="J30" s="12" t="s">
        <v>122</v>
      </c>
      <c r="K30" s="13" t="s">
        <v>63</v>
      </c>
      <c r="L30" s="11" t="str">
        <f>"000288"</f>
        <v>000288</v>
      </c>
      <c r="M30" s="10">
        <v>43277</v>
      </c>
      <c r="N30" s="11" t="str">
        <f>"000030"</f>
        <v>000030</v>
      </c>
      <c r="O30" s="10">
        <v>43293</v>
      </c>
      <c r="P30" s="11" t="str">
        <f>"000096"</f>
        <v>000096</v>
      </c>
      <c r="Q30" s="10">
        <v>43371</v>
      </c>
      <c r="R30" s="11"/>
      <c r="S30" s="11" t="str">
        <f>"008290"</f>
        <v>008290</v>
      </c>
      <c r="T30" s="10">
        <v>43461</v>
      </c>
      <c r="U30" s="14">
        <v>50.319899999999997</v>
      </c>
      <c r="V30" s="14">
        <v>2.85907</v>
      </c>
      <c r="W30" s="14">
        <v>47.460830000000001</v>
      </c>
      <c r="X30" s="11">
        <v>308</v>
      </c>
      <c r="Y30" s="10">
        <v>43466</v>
      </c>
      <c r="Z30" s="11">
        <v>9886155297</v>
      </c>
      <c r="AA30" s="12" t="s">
        <v>94</v>
      </c>
      <c r="AB30" s="11" t="s">
        <v>114</v>
      </c>
      <c r="AC30" s="12" t="s">
        <v>115</v>
      </c>
      <c r="AD30" s="11" t="s">
        <v>44</v>
      </c>
      <c r="AE30" s="12" t="s">
        <v>45</v>
      </c>
      <c r="AF30" s="14">
        <f t="shared" si="0"/>
        <v>0.50319899999999995</v>
      </c>
      <c r="AG30" s="11" t="s">
        <v>116</v>
      </c>
    </row>
    <row r="31" spans="1:33" x14ac:dyDescent="0.2">
      <c r="A31" s="8">
        <v>8795</v>
      </c>
      <c r="B31" s="9" t="s">
        <v>110</v>
      </c>
      <c r="C31" s="10">
        <v>43490</v>
      </c>
      <c r="D31" s="11">
        <v>108</v>
      </c>
      <c r="E31" s="12" t="s">
        <v>34</v>
      </c>
      <c r="F31" s="12" t="s">
        <v>35</v>
      </c>
      <c r="G31" s="12" t="s">
        <v>36</v>
      </c>
      <c r="H31" s="12" t="s">
        <v>37</v>
      </c>
      <c r="I31" s="11" t="s">
        <v>123</v>
      </c>
      <c r="J31" s="12" t="s">
        <v>124</v>
      </c>
      <c r="K31" s="13" t="s">
        <v>125</v>
      </c>
      <c r="L31" s="11" t="str">
        <f>"000022"</f>
        <v>000022</v>
      </c>
      <c r="M31" s="10">
        <v>43361</v>
      </c>
      <c r="N31" s="11" t="str">
        <f>"000054"</f>
        <v>000054</v>
      </c>
      <c r="O31" s="10">
        <v>43444</v>
      </c>
      <c r="P31" s="11" t="str">
        <f>"000137"</f>
        <v>000137</v>
      </c>
      <c r="Q31" s="10">
        <v>43448</v>
      </c>
      <c r="R31" s="11"/>
      <c r="S31" s="11" t="str">
        <f>"008944"</f>
        <v>008944</v>
      </c>
      <c r="T31" s="10">
        <v>43489</v>
      </c>
      <c r="U31" s="14">
        <v>12.7539</v>
      </c>
      <c r="V31" s="14">
        <v>1.5157</v>
      </c>
      <c r="W31" s="14">
        <v>11.238200000000001</v>
      </c>
      <c r="X31" s="11">
        <v>333</v>
      </c>
      <c r="Y31" s="10">
        <v>43490</v>
      </c>
      <c r="Z31" s="11">
        <v>9449863068</v>
      </c>
      <c r="AA31" s="12" t="s">
        <v>56</v>
      </c>
      <c r="AB31" s="11" t="s">
        <v>42</v>
      </c>
      <c r="AC31" s="12" t="s">
        <v>43</v>
      </c>
      <c r="AD31" s="11" t="s">
        <v>44</v>
      </c>
      <c r="AE31" s="12" t="s">
        <v>45</v>
      </c>
      <c r="AF31" s="14">
        <f t="shared" si="0"/>
        <v>0.12753899999999999</v>
      </c>
      <c r="AG31" s="11" t="s">
        <v>116</v>
      </c>
    </row>
    <row r="32" spans="1:33" x14ac:dyDescent="0.2">
      <c r="A32" s="8">
        <v>9478</v>
      </c>
      <c r="B32" s="9" t="s">
        <v>126</v>
      </c>
      <c r="C32" s="10">
        <v>43530</v>
      </c>
      <c r="D32" s="11">
        <v>108</v>
      </c>
      <c r="E32" s="12" t="s">
        <v>34</v>
      </c>
      <c r="F32" s="12" t="s">
        <v>35</v>
      </c>
      <c r="G32" s="12" t="s">
        <v>36</v>
      </c>
      <c r="H32" s="12" t="s">
        <v>37</v>
      </c>
      <c r="I32" s="11" t="s">
        <v>127</v>
      </c>
      <c r="J32" s="12" t="s">
        <v>128</v>
      </c>
      <c r="K32" s="13" t="s">
        <v>129</v>
      </c>
      <c r="L32" s="11" t="str">
        <f>"000057"</f>
        <v>000057</v>
      </c>
      <c r="M32" s="10">
        <v>43357</v>
      </c>
      <c r="N32" s="11" t="str">
        <f>"000195"</f>
        <v>000195</v>
      </c>
      <c r="O32" s="10">
        <v>43490</v>
      </c>
      <c r="P32" s="11" t="str">
        <f>"000193"</f>
        <v>000193</v>
      </c>
      <c r="Q32" s="10">
        <v>43490</v>
      </c>
      <c r="R32" s="11"/>
      <c r="S32" s="11" t="str">
        <f>"009512"</f>
        <v>009512</v>
      </c>
      <c r="T32" s="10">
        <v>43525</v>
      </c>
      <c r="U32" s="14">
        <v>9.9927200000000003</v>
      </c>
      <c r="V32" s="14">
        <v>1.2499899999999999</v>
      </c>
      <c r="W32" s="14">
        <v>8.7427299999999999</v>
      </c>
      <c r="X32" s="11">
        <v>368</v>
      </c>
      <c r="Y32" s="10">
        <v>43530</v>
      </c>
      <c r="Z32" s="11">
        <v>8095000059</v>
      </c>
      <c r="AA32" s="12" t="s">
        <v>130</v>
      </c>
      <c r="AB32" s="11" t="s">
        <v>42</v>
      </c>
      <c r="AC32" s="12" t="s">
        <v>43</v>
      </c>
      <c r="AD32" s="11" t="s">
        <v>70</v>
      </c>
      <c r="AE32" s="12" t="s">
        <v>71</v>
      </c>
      <c r="AF32" s="14">
        <f t="shared" si="0"/>
        <v>9.9927200000000008E-2</v>
      </c>
      <c r="AG32" s="11" t="s">
        <v>116</v>
      </c>
    </row>
    <row r="33" spans="1:33" x14ac:dyDescent="0.2">
      <c r="A33" s="8">
        <v>10033</v>
      </c>
      <c r="B33" s="9" t="s">
        <v>126</v>
      </c>
      <c r="C33" s="10">
        <v>43552</v>
      </c>
      <c r="D33" s="11">
        <v>108</v>
      </c>
      <c r="E33" s="12" t="s">
        <v>34</v>
      </c>
      <c r="F33" s="12" t="s">
        <v>35</v>
      </c>
      <c r="G33" s="12" t="s">
        <v>36</v>
      </c>
      <c r="H33" s="12" t="s">
        <v>37</v>
      </c>
      <c r="I33" s="11" t="s">
        <v>131</v>
      </c>
      <c r="J33" s="12" t="s">
        <v>132</v>
      </c>
      <c r="K33" s="13" t="s">
        <v>55</v>
      </c>
      <c r="L33" s="11" t="str">
        <f>"000003"</f>
        <v>000003</v>
      </c>
      <c r="M33" s="10">
        <v>42845</v>
      </c>
      <c r="N33" s="11" t="str">
        <f>"000069"</f>
        <v>000069</v>
      </c>
      <c r="O33" s="10">
        <v>42916</v>
      </c>
      <c r="P33" s="11" t="str">
        <f>"000180"</f>
        <v>000180</v>
      </c>
      <c r="Q33" s="10">
        <v>42916</v>
      </c>
      <c r="R33" s="11"/>
      <c r="S33" s="11" t="str">
        <f>"010095"</f>
        <v>010095</v>
      </c>
      <c r="T33" s="10">
        <v>43552</v>
      </c>
      <c r="U33" s="14">
        <v>22.4056</v>
      </c>
      <c r="V33" s="14">
        <v>1.88205</v>
      </c>
      <c r="W33" s="14">
        <v>20.52355</v>
      </c>
      <c r="X33" s="11">
        <v>390</v>
      </c>
      <c r="Y33" s="10">
        <v>43552</v>
      </c>
      <c r="Z33" s="11">
        <v>9880398035</v>
      </c>
      <c r="AA33" s="12" t="s">
        <v>133</v>
      </c>
      <c r="AB33" s="11" t="s">
        <v>51</v>
      </c>
      <c r="AC33" s="12" t="s">
        <v>52</v>
      </c>
      <c r="AD33" s="11" t="s">
        <v>44</v>
      </c>
      <c r="AE33" s="12" t="s">
        <v>45</v>
      </c>
      <c r="AF33" s="14">
        <f t="shared" si="0"/>
        <v>0.22405600000000001</v>
      </c>
      <c r="AG33" s="11" t="s">
        <v>46</v>
      </c>
    </row>
    <row r="34" spans="1:33" x14ac:dyDescent="0.2">
      <c r="A34" s="8">
        <v>10034</v>
      </c>
      <c r="B34" s="9" t="s">
        <v>126</v>
      </c>
      <c r="C34" s="10">
        <v>43552</v>
      </c>
      <c r="D34" s="11">
        <v>108</v>
      </c>
      <c r="E34" s="12" t="s">
        <v>34</v>
      </c>
      <c r="F34" s="12" t="s">
        <v>35</v>
      </c>
      <c r="G34" s="12" t="s">
        <v>36</v>
      </c>
      <c r="H34" s="12" t="s">
        <v>37</v>
      </c>
      <c r="I34" s="11" t="s">
        <v>134</v>
      </c>
      <c r="J34" s="12" t="s">
        <v>135</v>
      </c>
      <c r="K34" s="13" t="s">
        <v>55</v>
      </c>
      <c r="L34" s="11" t="str">
        <f>"000004"</f>
        <v>000004</v>
      </c>
      <c r="M34" s="10">
        <v>42845</v>
      </c>
      <c r="N34" s="11" t="str">
        <f>"000070"</f>
        <v>000070</v>
      </c>
      <c r="O34" s="10">
        <v>42916</v>
      </c>
      <c r="P34" s="11" t="str">
        <f>"000181"</f>
        <v>000181</v>
      </c>
      <c r="Q34" s="10">
        <v>42916</v>
      </c>
      <c r="R34" s="11"/>
      <c r="S34" s="11" t="str">
        <f>"010096"</f>
        <v>010096</v>
      </c>
      <c r="T34" s="10">
        <v>43552</v>
      </c>
      <c r="U34" s="14">
        <v>18.008900000000001</v>
      </c>
      <c r="V34" s="14">
        <v>1.51271</v>
      </c>
      <c r="W34" s="14">
        <v>16.496189999999999</v>
      </c>
      <c r="X34" s="11">
        <v>390</v>
      </c>
      <c r="Y34" s="10">
        <v>43552</v>
      </c>
      <c r="Z34" s="11">
        <v>9880398035</v>
      </c>
      <c r="AA34" s="12" t="s">
        <v>133</v>
      </c>
      <c r="AB34" s="11" t="s">
        <v>51</v>
      </c>
      <c r="AC34" s="12" t="s">
        <v>52</v>
      </c>
      <c r="AD34" s="11" t="s">
        <v>44</v>
      </c>
      <c r="AE34" s="12" t="s">
        <v>45</v>
      </c>
      <c r="AF34" s="14">
        <f t="shared" si="0"/>
        <v>0.180089</v>
      </c>
      <c r="AG34" s="11" t="s">
        <v>46</v>
      </c>
    </row>
    <row r="35" spans="1:33" x14ac:dyDescent="0.2">
      <c r="A35" s="8">
        <v>10035</v>
      </c>
      <c r="B35" s="9" t="s">
        <v>126</v>
      </c>
      <c r="C35" s="10">
        <v>43552</v>
      </c>
      <c r="D35" s="11">
        <v>108</v>
      </c>
      <c r="E35" s="12" t="s">
        <v>34</v>
      </c>
      <c r="F35" s="12" t="s">
        <v>35</v>
      </c>
      <c r="G35" s="12" t="s">
        <v>36</v>
      </c>
      <c r="H35" s="12" t="s">
        <v>37</v>
      </c>
      <c r="I35" s="11" t="s">
        <v>136</v>
      </c>
      <c r="J35" s="12" t="s">
        <v>137</v>
      </c>
      <c r="K35" s="13" t="s">
        <v>55</v>
      </c>
      <c r="L35" s="11" t="str">
        <f>"000002"</f>
        <v>000002</v>
      </c>
      <c r="M35" s="10">
        <v>42845</v>
      </c>
      <c r="N35" s="11" t="str">
        <f>"000068"</f>
        <v>000068</v>
      </c>
      <c r="O35" s="10">
        <v>42916</v>
      </c>
      <c r="P35" s="11" t="str">
        <f>"000182"</f>
        <v>000182</v>
      </c>
      <c r="Q35" s="10">
        <v>42916</v>
      </c>
      <c r="R35" s="11"/>
      <c r="S35" s="11" t="str">
        <f>"010097"</f>
        <v>010097</v>
      </c>
      <c r="T35" s="10">
        <v>43552</v>
      </c>
      <c r="U35" s="14">
        <v>22.244199999999999</v>
      </c>
      <c r="V35" s="14">
        <v>1.86849</v>
      </c>
      <c r="W35" s="14">
        <v>20.375710000000002</v>
      </c>
      <c r="X35" s="11">
        <v>390</v>
      </c>
      <c r="Y35" s="10">
        <v>43552</v>
      </c>
      <c r="Z35" s="11">
        <v>9880398035</v>
      </c>
      <c r="AA35" s="12" t="s">
        <v>138</v>
      </c>
      <c r="AB35" s="11" t="s">
        <v>51</v>
      </c>
      <c r="AC35" s="12" t="s">
        <v>52</v>
      </c>
      <c r="AD35" s="11" t="s">
        <v>44</v>
      </c>
      <c r="AE35" s="12" t="s">
        <v>45</v>
      </c>
      <c r="AF35" s="14">
        <f t="shared" si="0"/>
        <v>0.222442</v>
      </c>
      <c r="AG35"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2019-06-13T07:59:52Z</dcterms:modified>
</cp:coreProperties>
</file>