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0" i="1" l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<sst xmlns="http://schemas.openxmlformats.org/spreadsheetml/2006/main" count="439" uniqueCount="163">
  <si>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</si>
  <si>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</si>
  <si>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</si>
  <si>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</si>
  <si>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</si>
  <si>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</si>
  <si>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</si>
  <si>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</si>
  <si>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</si>
  <si>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</si>
  <si>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</si>
  <si>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</si>
  <si>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</si>
  <si>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</si>
  <si>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</si>
  <si>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</si>
  <si>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</si>
  <si>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</si>
  <si>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</si>
  <si>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</si>
  <si>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</si>
  <si>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</si>
  <si>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</si>
  <si>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</si>
  <si>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</si>
  <si>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</si>
  <si>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</si>
  <si>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</si>
  <si>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</si>
  <si>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</si>
  <si>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</si>
  <si>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</si>
  <si>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</si>
  <si>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May</t>
  </si>
  <si>
    <t>Shantala Nagara</t>
  </si>
  <si>
    <t>Shanthi Nagara</t>
  </si>
  <si>
    <t>East</t>
  </si>
  <si>
    <t>111-16-000024</t>
  </si>
  <si>
    <t>Annual Maintenance contract of lifts No 03 at Subhash Chandra Bose Building for the year 2015 - 16</t>
  </si>
  <si>
    <t>Other Ward Works</t>
  </si>
  <si>
    <t>M/s Otis Elevator Company (India) Ltd</t>
  </si>
  <si>
    <t>P0303</t>
  </si>
  <si>
    <t>M and R to Pumpsets, Lifts, DG Sets, Wireless sets and Internal Telephone Exchange</t>
  </si>
  <si>
    <t>ddo089</t>
  </si>
  <si>
    <t xml:space="preserve"> Assistant Executive Engineer Electrical East Zone</t>
  </si>
  <si>
    <t>Pending</t>
  </si>
  <si>
    <t>111-17-000028</t>
  </si>
  <si>
    <t xml:space="preserve">Annual maintenance Contract of of OTIS passenger lift no 1 in Public utility building in ward no 111. </t>
  </si>
  <si>
    <t>M/s.OTIS ELEVATORS COMPANY (INDIA)LIMITED</t>
  </si>
  <si>
    <t>111-17-000029</t>
  </si>
  <si>
    <t>Annual maintenance Contract of of OTIS passenger lift no 2 in Public utility building in ward no 111.</t>
  </si>
  <si>
    <t>M/s.OTIS ELEVATOR COMPANY (INDIA) LIMITED</t>
  </si>
  <si>
    <t>111-17-000009</t>
  </si>
  <si>
    <t>Preparation of Ground for Celebration of Repablic Day on 26-01-2017 at Manikshaw Parade Ground Bangalore in ward no 111 Shanthala Nagara for the Financial year 2016-17</t>
  </si>
  <si>
    <t>S NARAYANA</t>
  </si>
  <si>
    <t>P0017</t>
  </si>
  <si>
    <t>Republic , Independence Day Celebrations</t>
  </si>
  <si>
    <t>ddo085</t>
  </si>
  <si>
    <t xml:space="preserve"> Assistant Executive Engineer Shanthinagar East Zone</t>
  </si>
  <si>
    <t>June</t>
  </si>
  <si>
    <t>111-12-000094</t>
  </si>
  <si>
    <t>PROVIDING CONCRETE PATCH WORK FOR ROAD CUT PORTION AT ASHOKNAGARA AND Y G PALYA IN WARD NO 111 SHANTHALANAGARA</t>
  </si>
  <si>
    <t>Roads &amp; Drivablility</t>
  </si>
  <si>
    <t>S MANJUNATH</t>
  </si>
  <si>
    <t>P1771</t>
  </si>
  <si>
    <t>Zone Works - POW Works</t>
  </si>
  <si>
    <t>111-16-000023</t>
  </si>
  <si>
    <t>Annual Maintenance contract of lifts No 02 at Subhash Chandra Bose Building for the year 2015 - 16</t>
  </si>
  <si>
    <t>M/S OTIS Elevator Company (INdia) Limited</t>
  </si>
  <si>
    <t>111-16-000009</t>
  </si>
  <si>
    <t>PROVIDING OF STREET LIGHTS IN WARD NO 111</t>
  </si>
  <si>
    <t>Footpaths &amp; Walkability</t>
  </si>
  <si>
    <t>M/s Lakshmikantha Electricals</t>
  </si>
  <si>
    <t>111-16-000020</t>
  </si>
  <si>
    <t>Providing of Lighting to 5 No.Lift Ducts and Electrification to Lift Machine rooms at Public Utility Building in ward no 111</t>
  </si>
  <si>
    <t>M/s.Sri Chowdeshwari Electricals</t>
  </si>
  <si>
    <t>P0294</t>
  </si>
  <si>
    <t>M and R to Electrical Inst in BMP Buildings, Schools, M.Homes, Community Halls, Markets and Others</t>
  </si>
  <si>
    <t>111-12-000025</t>
  </si>
  <si>
    <t xml:space="preserve">Providing chain link fencing to Mud tank ground ( Near hocky stadiumm) in ward no 111 </t>
  </si>
  <si>
    <t>M S RAJU</t>
  </si>
  <si>
    <t>P0290</t>
  </si>
  <si>
    <t>BBMP Assets - Fencing of Vacant BMP Land (including Parks, Playgrounds and Gardens)</t>
  </si>
  <si>
    <t>July</t>
  </si>
  <si>
    <t>111-15-000021</t>
  </si>
  <si>
    <t xml:space="preserve">Providing annual electrical maintenance to fire pumpsets and CCTVs in Public utility building and Mayo Hall in ward no 111 </t>
  </si>
  <si>
    <t>Crime &amp; Safety</t>
  </si>
  <si>
    <t xml:space="preserve">M/s Om Sai Electricals </t>
  </si>
  <si>
    <t>111-15-000018</t>
  </si>
  <si>
    <t xml:space="preserve">Providing annual electrical Maintenance to Public utility building and Mayo Hall in ward no 111 </t>
  </si>
  <si>
    <t>M/s Sri Sai Electricals</t>
  </si>
  <si>
    <t>111-17-000015</t>
  </si>
  <si>
    <t>Providing Annual Maintenance to fire and water Pumpsets and CCTV,s in Public utility Building and Mayo Hall in ward no 111</t>
  </si>
  <si>
    <t>Water &amp; Sanitary</t>
  </si>
  <si>
    <t>M/s Power-tech Electriclas</t>
  </si>
  <si>
    <t>P1785</t>
  </si>
  <si>
    <t>Nethaji Subhash Chandra Bose / PUB</t>
  </si>
  <si>
    <t>Spill Over</t>
  </si>
  <si>
    <t>111-17-000010</t>
  </si>
  <si>
    <t>Annual maintainance (Repairs and Servicing) of 250 KVA, 180 kVA and 150 kVA D.G Sets in Public utility building in ward no 111</t>
  </si>
  <si>
    <t>111-15-000022</t>
  </si>
  <si>
    <t xml:space="preserve">Repairs and Servicing of D.G Sets in Public utility building in ward no 111 </t>
  </si>
  <si>
    <t>M/s Om Sai Electricals</t>
  </si>
  <si>
    <t>111-17-000008</t>
  </si>
  <si>
    <t>Annual Maintenance of Lift Machine No. 01 to 03 at Public Utility Building for one year from 01-01-2017 to 31-12-2017</t>
  </si>
  <si>
    <t>M/s Otis Elevator company</t>
  </si>
  <si>
    <t>111-16-000003</t>
  </si>
  <si>
    <t>Operation and Maintenance of street lights at Shanthala nagara area ward no 111 Package E27 for one year.</t>
  </si>
  <si>
    <t>M/s.S.M.S Electricals</t>
  </si>
  <si>
    <t>P0300</t>
  </si>
  <si>
    <t>M and R to Street Lights - Replacement of Burnt Bulbs etc. (Package)</t>
  </si>
  <si>
    <t>111-15-000027</t>
  </si>
  <si>
    <t xml:space="preserve">Providing annual maintenance to telephone systems in Public Utility building and Mayo Hall in ward no 111 </t>
  </si>
  <si>
    <t>M/s P.K Enterprises</t>
  </si>
  <si>
    <t>314-12-000020</t>
  </si>
  <si>
    <t>Annual Street light maintenance at ward no 111 Package-E20</t>
  </si>
  <si>
    <t>M/S RAINBOW ELECTRICALS</t>
  </si>
  <si>
    <t>111-17-000011</t>
  </si>
  <si>
    <t>Providing Annual maintainance to telephone and Inter net systems in Public Utility building and Mayo Hall in ward no 111</t>
  </si>
  <si>
    <t xml:space="preserve">M/s P.K Enterprises  </t>
  </si>
  <si>
    <t>August</t>
  </si>
  <si>
    <t>111-17-000032</t>
  </si>
  <si>
    <t xml:space="preserve">Providing and fixing of LED Street lights in Ward No 111 in Shanthinagar Division </t>
  </si>
  <si>
    <t>P3110</t>
  </si>
  <si>
    <t>14th Finance Commission Grant Works</t>
  </si>
  <si>
    <t>Current</t>
  </si>
  <si>
    <t>September</t>
  </si>
  <si>
    <t>111-15-000004</t>
  </si>
  <si>
    <t>Asphalting in T G D Souza Layout Vittalamalya Road in ward no 111 Shanthalanagara</t>
  </si>
  <si>
    <t>Technical Manager KRIDL</t>
  </si>
  <si>
    <t>P0541</t>
  </si>
  <si>
    <t>Emergency Reserve Fund</t>
  </si>
  <si>
    <t>111-15-000025</t>
  </si>
  <si>
    <t xml:space="preserve"> Providing street lighting accessories to Shanthalalanagar ward 111. </t>
  </si>
  <si>
    <t>M/s Sri Swasthik Electricals</t>
  </si>
  <si>
    <t>P1828</t>
  </si>
  <si>
    <t>Provision of Additional Fittings Streetlights</t>
  </si>
  <si>
    <t>November</t>
  </si>
  <si>
    <t>111-18-000019</t>
  </si>
  <si>
    <t xml:space="preserve">Beautification around Indira Canteen in Ward No. 111 Shanthalanagara </t>
  </si>
  <si>
    <t>Indira Canteen</t>
  </si>
  <si>
    <t>KRIDL</t>
  </si>
  <si>
    <t>P3106</t>
  </si>
  <si>
    <t>Nagarothana Works</t>
  </si>
  <si>
    <t>December</t>
  </si>
  <si>
    <t>Trees, Parks &amp; Playgrounds</t>
  </si>
  <si>
    <t>111-16-000025</t>
  </si>
  <si>
    <t>Implementation of Advanced IP Based Digital Technology CCTV security Surveillance system with Recording facility to Proposed 20 Sensitive Location at Public Utility Building Campus MG Road Bangalore</t>
  </si>
  <si>
    <t>Public Amenities</t>
  </si>
  <si>
    <t>M/s Thirumala Electricals</t>
  </si>
  <si>
    <t>January</t>
  </si>
  <si>
    <t>111-15-000020</t>
  </si>
  <si>
    <t xml:space="preserve">Replacement of burntout UG cable, MCBs and timers to electrical installations in parks, play grounds and Burial Grounds in Shanthinagara constituency </t>
  </si>
  <si>
    <t>M/s Power-Tech Electricals</t>
  </si>
  <si>
    <t>P0298</t>
  </si>
  <si>
    <t>M and R to Electrical Installations in Parks and Gardens, Playgrounds, Burial Grounds</t>
  </si>
  <si>
    <t>111-13-000018</t>
  </si>
  <si>
    <t>PROVIDING ADDITIONAL FITTINGS TO BURIAL GROUND IN SHANTHINAGAR WARD 117</t>
  </si>
  <si>
    <t>M/s Hi-Tech Electricals</t>
  </si>
  <si>
    <t>March</t>
  </si>
  <si>
    <t>111-17-000003</t>
  </si>
  <si>
    <t>CONSTRUCTION OF NEW FOOTATH AND DRAIN IN CONVENT ROAD AND SURROUNDING AREA IN WARD NO 111 SHANTHALANAGARA</t>
  </si>
  <si>
    <t>B SURESH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</si>
</sst>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workbookViewId="0">
      <pane ySplit="1" topLeftCell="A2" activePane="bottomLeft" state="frozen"/>
      <selection activeCell="H1" sqref="H1"/>
      <selection pane="bottomLeft" activeCell="A2" sqref="A2:XFD30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827</v>
      </c>
      <c r="B2" s="9" t="s">
        <v>33</v>
      </c>
      <c r="C2" s="10">
        <v>43225</v>
      </c>
      <c r="D2" s="11">
        <v>111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"000338"</f>
        <v>000338</v>
      </c>
      <c r="M2" s="10">
        <v>42824</v>
      </c>
      <c r="N2" s="11" t="str">
        <f>"0103"</f>
        <v>0103</v>
      </c>
      <c r="O2" s="10">
        <v>1</v>
      </c>
      <c r="P2" s="11" t="str">
        <f>"278"</f>
        <v>278</v>
      </c>
      <c r="Q2" s="10">
        <v>16</v>
      </c>
      <c r="R2" s="11">
        <v>16</v>
      </c>
      <c r="S2" s="11" t="str">
        <f>"001062"</f>
        <v>001062</v>
      </c>
      <c r="T2" s="10">
        <v>43224</v>
      </c>
      <c r="U2" s="14">
        <v>5.65</v>
      </c>
      <c r="V2" s="14">
        <v>0.40229999999999999</v>
      </c>
      <c r="W2" s="14">
        <v>5.2477</v>
      </c>
      <c r="X2" s="11">
        <v>38</v>
      </c>
      <c r="Y2" s="10">
        <v>43225</v>
      </c>
      <c r="Z2" s="11">
        <v>9448320794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5.6500000000000002E-2</v>
      </c>
      <c r="AG2" s="11" t="s">
        <v>45</v>
      </c>
    </row>
    <row r="3" spans="1:33" x14ac:dyDescent="0.2">
      <c r="A3" s="8">
        <v>828</v>
      </c>
      <c r="B3" s="9" t="s">
        <v>33</v>
      </c>
      <c r="C3" s="10">
        <v>43225</v>
      </c>
      <c r="D3" s="11">
        <v>111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"000340"</f>
        <v>000340</v>
      </c>
      <c r="M3" s="10">
        <v>42371</v>
      </c>
      <c r="N3" s="11" t="str">
        <f>"0104"</f>
        <v>0104</v>
      </c>
      <c r="O3" s="10">
        <v>1</v>
      </c>
      <c r="P3" s="11" t="str">
        <f>"279"</f>
        <v>279</v>
      </c>
      <c r="Q3" s="10">
        <v>16</v>
      </c>
      <c r="R3" s="11">
        <v>17</v>
      </c>
      <c r="S3" s="11" t="str">
        <f>"001063"</f>
        <v>001063</v>
      </c>
      <c r="T3" s="10">
        <v>43224</v>
      </c>
      <c r="U3" s="14">
        <v>5.65</v>
      </c>
      <c r="V3" s="14">
        <v>0.40229999999999999</v>
      </c>
      <c r="W3" s="14">
        <v>5.2477</v>
      </c>
      <c r="X3" s="11">
        <v>38</v>
      </c>
      <c r="Y3" s="10">
        <v>43225</v>
      </c>
      <c r="Z3" s="11">
        <v>9900587360</v>
      </c>
      <c r="AA3" s="12" t="s">
        <v>48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5.6500000000000002E-2</v>
      </c>
      <c r="AG3" s="11" t="s">
        <v>45</v>
      </c>
    </row>
    <row r="4" spans="1:33" x14ac:dyDescent="0.2">
      <c r="A4" s="8">
        <v>829</v>
      </c>
      <c r="B4" s="9" t="s">
        <v>33</v>
      </c>
      <c r="C4" s="10">
        <v>43225</v>
      </c>
      <c r="D4" s="11">
        <v>111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49</v>
      </c>
      <c r="J4" s="12" t="s">
        <v>50</v>
      </c>
      <c r="K4" s="13" t="s">
        <v>39</v>
      </c>
      <c r="L4" s="11" t="str">
        <f>"000339"</f>
        <v>000339</v>
      </c>
      <c r="M4" s="10">
        <v>42371</v>
      </c>
      <c r="N4" s="11" t="str">
        <f>"0105"</f>
        <v>0105</v>
      </c>
      <c r="O4" s="10">
        <v>1</v>
      </c>
      <c r="P4" s="11" t="str">
        <f>"280"</f>
        <v>280</v>
      </c>
      <c r="Q4" s="10">
        <v>16</v>
      </c>
      <c r="R4" s="11">
        <v>17</v>
      </c>
      <c r="S4" s="11" t="str">
        <f>"001066"</f>
        <v>001066</v>
      </c>
      <c r="T4" s="10">
        <v>43224</v>
      </c>
      <c r="U4" s="14">
        <v>5.65</v>
      </c>
      <c r="V4" s="14">
        <v>0.40229999999999999</v>
      </c>
      <c r="W4" s="14">
        <v>5.2477</v>
      </c>
      <c r="X4" s="11">
        <v>38</v>
      </c>
      <c r="Y4" s="10">
        <v>43225</v>
      </c>
      <c r="Z4" s="11">
        <v>9900587360</v>
      </c>
      <c r="AA4" s="12" t="s">
        <v>51</v>
      </c>
      <c r="AB4" s="11" t="s">
        <v>41</v>
      </c>
      <c r="AC4" s="12" t="s">
        <v>42</v>
      </c>
      <c r="AD4" s="11" t="s">
        <v>43</v>
      </c>
      <c r="AE4" s="12" t="s">
        <v>44</v>
      </c>
      <c r="AF4" s="14">
        <v>5.6500000000000002E-2</v>
      </c>
      <c r="AG4" s="11" t="s">
        <v>45</v>
      </c>
    </row>
    <row r="5" spans="1:33" x14ac:dyDescent="0.2">
      <c r="A5" s="8">
        <v>1127</v>
      </c>
      <c r="B5" s="9" t="s">
        <v>33</v>
      </c>
      <c r="C5" s="10">
        <v>43230</v>
      </c>
      <c r="D5" s="11">
        <v>111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52</v>
      </c>
      <c r="J5" s="12" t="s">
        <v>53</v>
      </c>
      <c r="K5" s="13" t="s">
        <v>39</v>
      </c>
      <c r="L5" s="11" t="str">
        <f>"00-126"</f>
        <v>00-126</v>
      </c>
      <c r="M5" s="10">
        <v>42746</v>
      </c>
      <c r="N5" s="11" t="str">
        <f>"000087"</f>
        <v>000087</v>
      </c>
      <c r="O5" s="10">
        <v>42763</v>
      </c>
      <c r="P5" s="11" t="str">
        <f>"000179"</f>
        <v>000179</v>
      </c>
      <c r="Q5" s="10">
        <v>42766</v>
      </c>
      <c r="R5" s="11">
        <v>17</v>
      </c>
      <c r="S5" s="11" t="str">
        <f>"001247"</f>
        <v>001247</v>
      </c>
      <c r="T5" s="10">
        <v>43228</v>
      </c>
      <c r="U5" s="14">
        <v>9.9459999999999997</v>
      </c>
      <c r="V5" s="14">
        <v>0.66654999999999998</v>
      </c>
      <c r="W5" s="14">
        <v>9.2794500000000006</v>
      </c>
      <c r="X5" s="11">
        <v>48</v>
      </c>
      <c r="Y5" s="10">
        <v>43230</v>
      </c>
      <c r="Z5" s="11">
        <v>8022975812</v>
      </c>
      <c r="AA5" s="12" t="s">
        <v>54</v>
      </c>
      <c r="AB5" s="11" t="s">
        <v>55</v>
      </c>
      <c r="AC5" s="12" t="s">
        <v>56</v>
      </c>
      <c r="AD5" s="11" t="s">
        <v>57</v>
      </c>
      <c r="AE5" s="12" t="s">
        <v>58</v>
      </c>
      <c r="AF5" s="14">
        <v>9.9459999999999993E-2</v>
      </c>
      <c r="AG5" s="11" t="s">
        <v>45</v>
      </c>
    </row>
    <row r="6" spans="1:33" x14ac:dyDescent="0.2">
      <c r="A6" s="8">
        <v>1651</v>
      </c>
      <c r="B6" s="9" t="s">
        <v>59</v>
      </c>
      <c r="C6" s="10">
        <v>43252</v>
      </c>
      <c r="D6" s="11">
        <v>111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60</v>
      </c>
      <c r="J6" s="12" t="s">
        <v>61</v>
      </c>
      <c r="K6" s="13" t="s">
        <v>62</v>
      </c>
      <c r="L6" s="11" t="str">
        <f>"000287"</f>
        <v>000287</v>
      </c>
      <c r="M6" s="10">
        <v>41353</v>
      </c>
      <c r="N6" s="11" t="str">
        <f>"000004"</f>
        <v>000004</v>
      </c>
      <c r="O6" s="10">
        <v>41790</v>
      </c>
      <c r="P6" s="11" t="str">
        <f>"000040"</f>
        <v>000040</v>
      </c>
      <c r="Q6" s="10">
        <v>41790</v>
      </c>
      <c r="R6" s="11">
        <v>12</v>
      </c>
      <c r="S6" s="11" t="str">
        <f>"001360"</f>
        <v>001360</v>
      </c>
      <c r="T6" s="10">
        <v>43230</v>
      </c>
      <c r="U6" s="14">
        <v>7.5132000000000003</v>
      </c>
      <c r="V6" s="14">
        <v>0.68633</v>
      </c>
      <c r="W6" s="14">
        <v>6.8268700000000004</v>
      </c>
      <c r="X6" s="11">
        <v>62</v>
      </c>
      <c r="Y6" s="10">
        <v>43252</v>
      </c>
      <c r="Z6" s="11">
        <v>8022975812</v>
      </c>
      <c r="AA6" s="12" t="s">
        <v>63</v>
      </c>
      <c r="AB6" s="11" t="s">
        <v>64</v>
      </c>
      <c r="AC6" s="12" t="s">
        <v>65</v>
      </c>
      <c r="AD6" s="11" t="s">
        <v>57</v>
      </c>
      <c r="AE6" s="12" t="s">
        <v>58</v>
      </c>
      <c r="AF6" s="14">
        <v>7.5132000000000004E-2</v>
      </c>
      <c r="AG6" s="11" t="s">
        <v>45</v>
      </c>
    </row>
    <row r="7" spans="1:33" x14ac:dyDescent="0.2">
      <c r="A7" s="8">
        <v>1652</v>
      </c>
      <c r="B7" s="9" t="s">
        <v>59</v>
      </c>
      <c r="C7" s="10">
        <v>43252</v>
      </c>
      <c r="D7" s="11">
        <v>111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66</v>
      </c>
      <c r="J7" s="12" t="s">
        <v>67</v>
      </c>
      <c r="K7" s="13" t="s">
        <v>39</v>
      </c>
      <c r="L7" s="11" t="str">
        <f>"000241"</f>
        <v>000241</v>
      </c>
      <c r="M7" s="10">
        <v>41999</v>
      </c>
      <c r="N7" s="11" t="str">
        <f>"00005A"</f>
        <v>00005A</v>
      </c>
      <c r="O7" s="10">
        <v>42374</v>
      </c>
      <c r="P7" s="11" t="str">
        <f>"000016"</f>
        <v>000016</v>
      </c>
      <c r="Q7" s="10">
        <v>42374</v>
      </c>
      <c r="R7" s="11">
        <v>16</v>
      </c>
      <c r="S7" s="11" t="str">
        <f>"001998"</f>
        <v>001998</v>
      </c>
      <c r="T7" s="10">
        <v>43246</v>
      </c>
      <c r="U7" s="14">
        <v>1.3374900000000001</v>
      </c>
      <c r="V7" s="14">
        <v>9.5899999999999999E-2</v>
      </c>
      <c r="W7" s="14">
        <v>1.24159</v>
      </c>
      <c r="X7" s="11">
        <v>63</v>
      </c>
      <c r="Y7" s="10">
        <v>43252</v>
      </c>
      <c r="Z7" s="11">
        <v>9900587361</v>
      </c>
      <c r="AA7" s="12" t="s">
        <v>68</v>
      </c>
      <c r="AB7" s="11" t="s">
        <v>41</v>
      </c>
      <c r="AC7" s="12" t="s">
        <v>42</v>
      </c>
      <c r="AD7" s="11" t="s">
        <v>43</v>
      </c>
      <c r="AE7" s="12" t="s">
        <v>44</v>
      </c>
      <c r="AF7" s="14">
        <v>1.33749E-2</v>
      </c>
      <c r="AG7" s="11" t="s">
        <v>45</v>
      </c>
    </row>
    <row r="8" spans="1:33" x14ac:dyDescent="0.2">
      <c r="A8" s="8">
        <v>1653</v>
      </c>
      <c r="B8" s="9" t="s">
        <v>59</v>
      </c>
      <c r="C8" s="10">
        <v>43252</v>
      </c>
      <c r="D8" s="11">
        <v>111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69</v>
      </c>
      <c r="J8" s="12" t="s">
        <v>70</v>
      </c>
      <c r="K8" s="13" t="s">
        <v>71</v>
      </c>
      <c r="L8" s="11" t="str">
        <f>"000076"</f>
        <v>000076</v>
      </c>
      <c r="M8" s="10">
        <v>42951</v>
      </c>
      <c r="N8" s="11" t="str">
        <f>"000100"</f>
        <v>000100</v>
      </c>
      <c r="O8" s="10">
        <v>42765</v>
      </c>
      <c r="P8" s="11" t="str">
        <f>"000262"</f>
        <v>000262</v>
      </c>
      <c r="Q8" s="10">
        <v>42765</v>
      </c>
      <c r="R8" s="11">
        <v>16</v>
      </c>
      <c r="S8" s="11" t="str">
        <f>"001896"</f>
        <v>001896</v>
      </c>
      <c r="T8" s="10">
        <v>43245</v>
      </c>
      <c r="U8" s="14">
        <v>3.4851299999999998</v>
      </c>
      <c r="V8" s="14">
        <v>0.45479999999999998</v>
      </c>
      <c r="W8" s="14">
        <v>3.0303300000000002</v>
      </c>
      <c r="X8" s="11">
        <v>65</v>
      </c>
      <c r="Y8" s="10">
        <v>43252</v>
      </c>
      <c r="Z8" s="11">
        <v>8904148945</v>
      </c>
      <c r="AA8" s="12" t="s">
        <v>72</v>
      </c>
      <c r="AB8" s="11" t="s">
        <v>64</v>
      </c>
      <c r="AC8" s="12" t="s">
        <v>65</v>
      </c>
      <c r="AD8" s="11" t="s">
        <v>43</v>
      </c>
      <c r="AE8" s="12" t="s">
        <v>44</v>
      </c>
      <c r="AF8" s="14">
        <v>3.4851300000000002E-2</v>
      </c>
      <c r="AG8" s="11" t="s">
        <v>45</v>
      </c>
    </row>
    <row r="9" spans="1:33" x14ac:dyDescent="0.2">
      <c r="A9" s="8">
        <v>2342</v>
      </c>
      <c r="B9" s="9" t="s">
        <v>59</v>
      </c>
      <c r="C9" s="10">
        <v>43269</v>
      </c>
      <c r="D9" s="11">
        <v>111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73</v>
      </c>
      <c r="J9" s="12" t="s">
        <v>74</v>
      </c>
      <c r="K9" s="13" t="s">
        <v>39</v>
      </c>
      <c r="L9" s="11" t="str">
        <f>"000081"</f>
        <v>000081</v>
      </c>
      <c r="M9" s="10">
        <v>42593</v>
      </c>
      <c r="N9" s="11" t="str">
        <f>"073"</f>
        <v>073</v>
      </c>
      <c r="O9" s="10">
        <v>16</v>
      </c>
      <c r="P9" s="11" t="str">
        <f>"194"</f>
        <v>194</v>
      </c>
      <c r="Q9" s="10">
        <v>16</v>
      </c>
      <c r="R9" s="11">
        <v>16</v>
      </c>
      <c r="S9" s="11" t="str">
        <f>"002379"</f>
        <v>002379</v>
      </c>
      <c r="T9" s="10">
        <v>43262</v>
      </c>
      <c r="U9" s="14">
        <v>2.657</v>
      </c>
      <c r="V9" s="14">
        <v>0.3221</v>
      </c>
      <c r="W9" s="14">
        <v>2.3349000000000002</v>
      </c>
      <c r="X9" s="11">
        <v>90</v>
      </c>
      <c r="Y9" s="10">
        <v>43269</v>
      </c>
      <c r="Z9" s="11">
        <v>9341142853</v>
      </c>
      <c r="AA9" s="12" t="s">
        <v>75</v>
      </c>
      <c r="AB9" s="11" t="s">
        <v>76</v>
      </c>
      <c r="AC9" s="12" t="s">
        <v>77</v>
      </c>
      <c r="AD9" s="11" t="s">
        <v>43</v>
      </c>
      <c r="AE9" s="12" t="s">
        <v>44</v>
      </c>
      <c r="AF9" s="14">
        <v>2.657E-2</v>
      </c>
      <c r="AG9" s="11" t="s">
        <v>45</v>
      </c>
    </row>
    <row r="10" spans="1:33" x14ac:dyDescent="0.2">
      <c r="A10" s="8">
        <v>2343</v>
      </c>
      <c r="B10" s="9" t="s">
        <v>59</v>
      </c>
      <c r="C10" s="10">
        <v>43269</v>
      </c>
      <c r="D10" s="11">
        <v>111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78</v>
      </c>
      <c r="J10" s="12" t="s">
        <v>79</v>
      </c>
      <c r="K10" s="13" t="s">
        <v>39</v>
      </c>
      <c r="L10" s="11" t="str">
        <f>"000032"</f>
        <v>000032</v>
      </c>
      <c r="M10" s="10">
        <v>42586</v>
      </c>
      <c r="N10" s="11" t="str">
        <f>"000057"</f>
        <v>000057</v>
      </c>
      <c r="O10" s="10">
        <v>42642</v>
      </c>
      <c r="P10" s="11" t="str">
        <f>"000117"</f>
        <v>000117</v>
      </c>
      <c r="Q10" s="10">
        <v>42642</v>
      </c>
      <c r="R10" s="11">
        <v>12</v>
      </c>
      <c r="S10" s="11" t="str">
        <f>"002410"</f>
        <v>002410</v>
      </c>
      <c r="T10" s="10">
        <v>43262</v>
      </c>
      <c r="U10" s="14">
        <v>26.187660000000001</v>
      </c>
      <c r="V10" s="14">
        <v>1.72855</v>
      </c>
      <c r="W10" s="14">
        <v>24.459109999999999</v>
      </c>
      <c r="X10" s="11">
        <v>90</v>
      </c>
      <c r="Y10" s="10">
        <v>43269</v>
      </c>
      <c r="Z10" s="11">
        <v>8022975812</v>
      </c>
      <c r="AA10" s="12" t="s">
        <v>80</v>
      </c>
      <c r="AB10" s="11" t="s">
        <v>81</v>
      </c>
      <c r="AC10" s="12" t="s">
        <v>82</v>
      </c>
      <c r="AD10" s="11" t="s">
        <v>57</v>
      </c>
      <c r="AE10" s="12" t="s">
        <v>58</v>
      </c>
      <c r="AF10" s="14">
        <v>0.26187660000000001</v>
      </c>
      <c r="AG10" s="11" t="s">
        <v>45</v>
      </c>
    </row>
    <row r="11" spans="1:33" x14ac:dyDescent="0.2">
      <c r="A11" s="8">
        <v>3545</v>
      </c>
      <c r="B11" s="9" t="s">
        <v>83</v>
      </c>
      <c r="C11" s="10">
        <v>43299</v>
      </c>
      <c r="D11" s="11">
        <v>111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84</v>
      </c>
      <c r="J11" s="12" t="s">
        <v>85</v>
      </c>
      <c r="K11" s="13" t="s">
        <v>86</v>
      </c>
      <c r="L11" s="11" t="str">
        <f>"000107"</f>
        <v>000107</v>
      </c>
      <c r="M11" s="10">
        <v>43130</v>
      </c>
      <c r="N11" s="11" t="str">
        <f>"000135"</f>
        <v>000135</v>
      </c>
      <c r="O11" s="10">
        <v>43130</v>
      </c>
      <c r="P11" s="11" t="str">
        <f>"000124"</f>
        <v>000124</v>
      </c>
      <c r="Q11" s="10">
        <v>43130</v>
      </c>
      <c r="R11" s="11">
        <v>15</v>
      </c>
      <c r="S11" s="11" t="str">
        <f>"003870"</f>
        <v>003870</v>
      </c>
      <c r="T11" s="10">
        <v>43297</v>
      </c>
      <c r="U11" s="14">
        <v>0.55528999999999995</v>
      </c>
      <c r="V11" s="14">
        <v>6.8699999999999997E-2</v>
      </c>
      <c r="W11" s="14">
        <v>0.48659000000000002</v>
      </c>
      <c r="X11" s="11">
        <v>127</v>
      </c>
      <c r="Y11" s="10">
        <v>43299</v>
      </c>
      <c r="Z11" s="11">
        <v>9845239239</v>
      </c>
      <c r="AA11" s="12" t="s">
        <v>87</v>
      </c>
      <c r="AB11" s="11" t="s">
        <v>41</v>
      </c>
      <c r="AC11" s="12" t="s">
        <v>42</v>
      </c>
      <c r="AD11" s="11" t="s">
        <v>43</v>
      </c>
      <c r="AE11" s="12" t="s">
        <v>44</v>
      </c>
      <c r="AF11" s="14">
        <v>5.5528999999999995E-3</v>
      </c>
      <c r="AG11" s="11" t="s">
        <v>45</v>
      </c>
    </row>
    <row r="12" spans="1:33" x14ac:dyDescent="0.2">
      <c r="A12" s="8">
        <v>3546</v>
      </c>
      <c r="B12" s="9" t="s">
        <v>83</v>
      </c>
      <c r="C12" s="10">
        <v>43299</v>
      </c>
      <c r="D12" s="11">
        <v>111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88</v>
      </c>
      <c r="J12" s="12" t="s">
        <v>89</v>
      </c>
      <c r="K12" s="13" t="s">
        <v>39</v>
      </c>
      <c r="L12" s="11" t="str">
        <f>"000001"</f>
        <v>000001</v>
      </c>
      <c r="M12" s="10">
        <v>42601</v>
      </c>
      <c r="N12" s="11" t="str">
        <f>"000138"</f>
        <v>000138</v>
      </c>
      <c r="O12" s="10">
        <v>43132</v>
      </c>
      <c r="P12" s="11" t="str">
        <f>"000127"</f>
        <v>000127</v>
      </c>
      <c r="Q12" s="10">
        <v>43132</v>
      </c>
      <c r="R12" s="11">
        <v>15</v>
      </c>
      <c r="S12" s="11" t="str">
        <f>"003871"</f>
        <v>003871</v>
      </c>
      <c r="T12" s="10">
        <v>43297</v>
      </c>
      <c r="U12" s="14">
        <v>6.2062499999999998</v>
      </c>
      <c r="V12" s="14">
        <v>0.78729000000000005</v>
      </c>
      <c r="W12" s="14">
        <v>5.4189600000000002</v>
      </c>
      <c r="X12" s="11">
        <v>127</v>
      </c>
      <c r="Y12" s="10">
        <v>43299</v>
      </c>
      <c r="Z12" s="11">
        <v>9845239239</v>
      </c>
      <c r="AA12" s="12" t="s">
        <v>90</v>
      </c>
      <c r="AB12" s="11" t="s">
        <v>76</v>
      </c>
      <c r="AC12" s="12" t="s">
        <v>77</v>
      </c>
      <c r="AD12" s="11" t="s">
        <v>43</v>
      </c>
      <c r="AE12" s="12" t="s">
        <v>44</v>
      </c>
      <c r="AF12" s="14">
        <v>6.20625E-2</v>
      </c>
      <c r="AG12" s="11" t="s">
        <v>45</v>
      </c>
    </row>
    <row r="13" spans="1:33" x14ac:dyDescent="0.2">
      <c r="A13" s="8">
        <v>3547</v>
      </c>
      <c r="B13" s="9" t="s">
        <v>83</v>
      </c>
      <c r="C13" s="10">
        <v>43299</v>
      </c>
      <c r="D13" s="11">
        <v>111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91</v>
      </c>
      <c r="J13" s="12" t="s">
        <v>92</v>
      </c>
      <c r="K13" s="13" t="s">
        <v>93</v>
      </c>
      <c r="L13" s="11" t="str">
        <f>"000041"</f>
        <v>000041</v>
      </c>
      <c r="M13" s="10">
        <v>42947</v>
      </c>
      <c r="N13" s="11" t="str">
        <f>"000001"</f>
        <v>000001</v>
      </c>
      <c r="O13" s="10">
        <v>43193</v>
      </c>
      <c r="P13" s="11" t="str">
        <f>"000001"</f>
        <v>000001</v>
      </c>
      <c r="Q13" s="10">
        <v>43194</v>
      </c>
      <c r="R13" s="11">
        <v>17</v>
      </c>
      <c r="S13" s="11" t="str">
        <f>""</f>
        <v/>
      </c>
      <c r="T13" s="10"/>
      <c r="U13" s="14">
        <v>2.7152799999999999</v>
      </c>
      <c r="V13" s="14">
        <v>0.21737999999999999</v>
      </c>
      <c r="W13" s="14">
        <v>2.4979</v>
      </c>
      <c r="X13" s="11">
        <v>127</v>
      </c>
      <c r="Y13" s="10">
        <v>43299</v>
      </c>
      <c r="Z13" s="11">
        <v>9901801661</v>
      </c>
      <c r="AA13" s="12" t="s">
        <v>94</v>
      </c>
      <c r="AB13" s="11" t="s">
        <v>95</v>
      </c>
      <c r="AC13" s="12" t="s">
        <v>96</v>
      </c>
      <c r="AD13" s="11" t="s">
        <v>43</v>
      </c>
      <c r="AE13" s="12" t="s">
        <v>44</v>
      </c>
      <c r="AF13" s="14">
        <v>2.7152799999999998E-2</v>
      </c>
      <c r="AG13" s="11" t="s">
        <v>97</v>
      </c>
    </row>
    <row r="14" spans="1:33" x14ac:dyDescent="0.2">
      <c r="A14" s="8">
        <v>3548</v>
      </c>
      <c r="B14" s="9" t="s">
        <v>83</v>
      </c>
      <c r="C14" s="10">
        <v>43299</v>
      </c>
      <c r="D14" s="11">
        <v>111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98</v>
      </c>
      <c r="J14" s="12" t="s">
        <v>99</v>
      </c>
      <c r="K14" s="13" t="s">
        <v>39</v>
      </c>
      <c r="L14" s="11" t="str">
        <f>"000054"</f>
        <v>000054</v>
      </c>
      <c r="M14" s="10">
        <v>42947</v>
      </c>
      <c r="N14" s="11" t="str">
        <f>"000026"</f>
        <v>000026</v>
      </c>
      <c r="O14" s="10">
        <v>43215</v>
      </c>
      <c r="P14" s="11" t="str">
        <f>"000025"</f>
        <v>000025</v>
      </c>
      <c r="Q14" s="10">
        <v>43215</v>
      </c>
      <c r="R14" s="11">
        <v>17</v>
      </c>
      <c r="S14" s="11" t="str">
        <f>""</f>
        <v/>
      </c>
      <c r="T14" s="10"/>
      <c r="U14" s="14">
        <v>1.9425300000000001</v>
      </c>
      <c r="V14" s="14">
        <v>0.11401</v>
      </c>
      <c r="W14" s="14">
        <v>1.8285199999999999</v>
      </c>
      <c r="X14" s="11">
        <v>127</v>
      </c>
      <c r="Y14" s="10">
        <v>43299</v>
      </c>
      <c r="Z14" s="11">
        <v>9901801661</v>
      </c>
      <c r="AA14" s="12" t="s">
        <v>94</v>
      </c>
      <c r="AB14" s="11" t="s">
        <v>95</v>
      </c>
      <c r="AC14" s="12" t="s">
        <v>96</v>
      </c>
      <c r="AD14" s="11" t="s">
        <v>43</v>
      </c>
      <c r="AE14" s="12" t="s">
        <v>44</v>
      </c>
      <c r="AF14" s="14">
        <v>1.94253E-2</v>
      </c>
      <c r="AG14" s="11" t="s">
        <v>97</v>
      </c>
    </row>
    <row r="15" spans="1:33" x14ac:dyDescent="0.2">
      <c r="A15" s="8">
        <v>3549</v>
      </c>
      <c r="B15" s="9" t="s">
        <v>83</v>
      </c>
      <c r="C15" s="10">
        <v>43299</v>
      </c>
      <c r="D15" s="11">
        <v>111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100</v>
      </c>
      <c r="J15" s="12" t="s">
        <v>101</v>
      </c>
      <c r="K15" s="13" t="s">
        <v>39</v>
      </c>
      <c r="L15" s="11" t="str">
        <f>"000108"</f>
        <v>000108</v>
      </c>
      <c r="M15" s="10">
        <v>43130</v>
      </c>
      <c r="N15" s="11" t="str">
        <f>"000136"</f>
        <v>000136</v>
      </c>
      <c r="O15" s="10">
        <v>43130</v>
      </c>
      <c r="P15" s="11" t="str">
        <f>"000125"</f>
        <v>000125</v>
      </c>
      <c r="Q15" s="10">
        <v>43130</v>
      </c>
      <c r="R15" s="11">
        <v>15</v>
      </c>
      <c r="S15" s="11" t="str">
        <f>"003893"</f>
        <v>003893</v>
      </c>
      <c r="T15" s="10">
        <v>43297</v>
      </c>
      <c r="U15" s="14">
        <v>1.30071</v>
      </c>
      <c r="V15" s="14">
        <v>0.16128999999999999</v>
      </c>
      <c r="W15" s="14">
        <v>1.1394200000000001</v>
      </c>
      <c r="X15" s="11">
        <v>127</v>
      </c>
      <c r="Y15" s="10">
        <v>43299</v>
      </c>
      <c r="Z15" s="11">
        <v>9845239239</v>
      </c>
      <c r="AA15" s="12" t="s">
        <v>102</v>
      </c>
      <c r="AB15" s="11" t="s">
        <v>41</v>
      </c>
      <c r="AC15" s="12" t="s">
        <v>42</v>
      </c>
      <c r="AD15" s="11" t="s">
        <v>43</v>
      </c>
      <c r="AE15" s="12" t="s">
        <v>44</v>
      </c>
      <c r="AF15" s="14">
        <v>1.3007100000000001E-2</v>
      </c>
      <c r="AG15" s="11" t="s">
        <v>45</v>
      </c>
    </row>
    <row r="16" spans="1:33" x14ac:dyDescent="0.2">
      <c r="A16" s="8">
        <v>3757</v>
      </c>
      <c r="B16" s="9" t="s">
        <v>83</v>
      </c>
      <c r="C16" s="10">
        <v>43301</v>
      </c>
      <c r="D16" s="11">
        <v>111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103</v>
      </c>
      <c r="J16" s="12" t="s">
        <v>104</v>
      </c>
      <c r="K16" s="13" t="s">
        <v>39</v>
      </c>
      <c r="L16" s="11" t="str">
        <f>"000129"</f>
        <v>000129</v>
      </c>
      <c r="M16" s="10">
        <v>43153</v>
      </c>
      <c r="N16" s="11" t="str">
        <f>"000178"</f>
        <v>000178</v>
      </c>
      <c r="O16" s="10">
        <v>43153</v>
      </c>
      <c r="P16" s="11" t="str">
        <f>"000167"</f>
        <v>000167</v>
      </c>
      <c r="Q16" s="10">
        <v>43153</v>
      </c>
      <c r="R16" s="11">
        <v>17</v>
      </c>
      <c r="S16" s="11" t="str">
        <f>"003934"</f>
        <v>003934</v>
      </c>
      <c r="T16" s="10">
        <v>43299</v>
      </c>
      <c r="U16" s="14">
        <v>3.5013299999999998</v>
      </c>
      <c r="V16" s="14">
        <v>0.42930000000000001</v>
      </c>
      <c r="W16" s="14">
        <v>3.0720299999999998</v>
      </c>
      <c r="X16" s="11">
        <v>134</v>
      </c>
      <c r="Y16" s="10">
        <v>43301</v>
      </c>
      <c r="Z16" s="11">
        <v>9900587485</v>
      </c>
      <c r="AA16" s="12" t="s">
        <v>105</v>
      </c>
      <c r="AB16" s="11" t="s">
        <v>95</v>
      </c>
      <c r="AC16" s="12" t="s">
        <v>96</v>
      </c>
      <c r="AD16" s="11" t="s">
        <v>43</v>
      </c>
      <c r="AE16" s="12" t="s">
        <v>44</v>
      </c>
      <c r="AF16" s="14">
        <v>3.5013299999999997E-2</v>
      </c>
      <c r="AG16" s="11" t="s">
        <v>45</v>
      </c>
    </row>
    <row r="17" spans="1:33" x14ac:dyDescent="0.2">
      <c r="A17" s="8">
        <v>3758</v>
      </c>
      <c r="B17" s="9" t="s">
        <v>83</v>
      </c>
      <c r="C17" s="10">
        <v>43301</v>
      </c>
      <c r="D17" s="11">
        <v>111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103</v>
      </c>
      <c r="J17" s="12" t="s">
        <v>104</v>
      </c>
      <c r="K17" s="13" t="s">
        <v>39</v>
      </c>
      <c r="L17" s="11" t="str">
        <f>"000129"</f>
        <v>000129</v>
      </c>
      <c r="M17" s="10">
        <v>43153</v>
      </c>
      <c r="N17" s="11" t="str">
        <f>"000178"</f>
        <v>000178</v>
      </c>
      <c r="O17" s="10">
        <v>43153</v>
      </c>
      <c r="P17" s="11" t="str">
        <f>"000167"</f>
        <v>000167</v>
      </c>
      <c r="Q17" s="10">
        <v>43153</v>
      </c>
      <c r="R17" s="11">
        <v>17</v>
      </c>
      <c r="S17" s="11" t="str">
        <f>"003934"</f>
        <v>003934</v>
      </c>
      <c r="T17" s="10">
        <v>43299</v>
      </c>
      <c r="U17" s="14">
        <v>5.8355600000000001</v>
      </c>
      <c r="V17" s="14">
        <v>0.59141999999999995</v>
      </c>
      <c r="W17" s="14">
        <v>5.2441399999999998</v>
      </c>
      <c r="X17" s="11">
        <v>134</v>
      </c>
      <c r="Y17" s="10">
        <v>43301</v>
      </c>
      <c r="Z17" s="11">
        <v>9900587485</v>
      </c>
      <c r="AA17" s="12" t="s">
        <v>105</v>
      </c>
      <c r="AB17" s="11" t="s">
        <v>95</v>
      </c>
      <c r="AC17" s="12" t="s">
        <v>96</v>
      </c>
      <c r="AD17" s="11" t="s">
        <v>43</v>
      </c>
      <c r="AE17" s="12" t="s">
        <v>44</v>
      </c>
      <c r="AF17" s="14">
        <v>5.8355600000000001E-2</v>
      </c>
      <c r="AG17" s="11" t="s">
        <v>45</v>
      </c>
    </row>
    <row r="18" spans="1:33" x14ac:dyDescent="0.2">
      <c r="A18" s="8">
        <v>3759</v>
      </c>
      <c r="B18" s="9" t="s">
        <v>83</v>
      </c>
      <c r="C18" s="10">
        <v>43301</v>
      </c>
      <c r="D18" s="11">
        <v>111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106</v>
      </c>
      <c r="J18" s="12" t="s">
        <v>107</v>
      </c>
      <c r="K18" s="13" t="s">
        <v>71</v>
      </c>
      <c r="L18" s="11" t="str">
        <f>"000064"</f>
        <v>000064</v>
      </c>
      <c r="M18" s="10">
        <v>42947</v>
      </c>
      <c r="N18" s="11" t="str">
        <f>"000106"</f>
        <v>000106</v>
      </c>
      <c r="O18" s="10">
        <v>43325</v>
      </c>
      <c r="P18" s="11" t="str">
        <f>"000106"</f>
        <v>000106</v>
      </c>
      <c r="Q18" s="10">
        <v>43325</v>
      </c>
      <c r="R18" s="11">
        <v>16</v>
      </c>
      <c r="S18" s="11" t="str">
        <f>""</f>
        <v/>
      </c>
      <c r="T18" s="10"/>
      <c r="U18" s="14">
        <v>8.1285399999999992</v>
      </c>
      <c r="V18" s="14">
        <v>0.76344999999999996</v>
      </c>
      <c r="W18" s="14">
        <v>7.3650900000000004</v>
      </c>
      <c r="X18" s="11">
        <v>134</v>
      </c>
      <c r="Y18" s="10">
        <v>43301</v>
      </c>
      <c r="Z18" s="11">
        <v>9901967054</v>
      </c>
      <c r="AA18" s="12" t="s">
        <v>108</v>
      </c>
      <c r="AB18" s="11" t="s">
        <v>109</v>
      </c>
      <c r="AC18" s="12" t="s">
        <v>110</v>
      </c>
      <c r="AD18" s="11" t="s">
        <v>43</v>
      </c>
      <c r="AE18" s="12" t="s">
        <v>44</v>
      </c>
      <c r="AF18" s="14">
        <v>8.1285399999999994E-2</v>
      </c>
      <c r="AG18" s="11" t="s">
        <v>97</v>
      </c>
    </row>
    <row r="19" spans="1:33" x14ac:dyDescent="0.2">
      <c r="A19" s="8">
        <v>3760</v>
      </c>
      <c r="B19" s="9" t="s">
        <v>83</v>
      </c>
      <c r="C19" s="10">
        <v>43301</v>
      </c>
      <c r="D19" s="11">
        <v>111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111</v>
      </c>
      <c r="J19" s="12" t="s">
        <v>112</v>
      </c>
      <c r="K19" s="13" t="s">
        <v>39</v>
      </c>
      <c r="L19" s="11" t="str">
        <f>"000027"</f>
        <v>000027</v>
      </c>
      <c r="M19" s="10">
        <v>42522</v>
      </c>
      <c r="N19" s="11" t="str">
        <f>"000193"</f>
        <v>000193</v>
      </c>
      <c r="O19" s="10">
        <v>43159</v>
      </c>
      <c r="P19" s="11" t="str">
        <f>"000182"</f>
        <v>000182</v>
      </c>
      <c r="Q19" s="10">
        <v>43159</v>
      </c>
      <c r="R19" s="11">
        <v>15</v>
      </c>
      <c r="S19" s="11" t="str">
        <f>"003942"</f>
        <v>003942</v>
      </c>
      <c r="T19" s="10">
        <v>43299</v>
      </c>
      <c r="U19" s="14">
        <v>0.25328000000000001</v>
      </c>
      <c r="V19" s="14">
        <v>3.2329999999999998E-2</v>
      </c>
      <c r="W19" s="14">
        <v>0.22095000000000001</v>
      </c>
      <c r="X19" s="11">
        <v>134</v>
      </c>
      <c r="Y19" s="10">
        <v>43301</v>
      </c>
      <c r="Z19" s="11">
        <v>9448537899</v>
      </c>
      <c r="AA19" s="12" t="s">
        <v>113</v>
      </c>
      <c r="AB19" s="11" t="s">
        <v>41</v>
      </c>
      <c r="AC19" s="12" t="s">
        <v>42</v>
      </c>
      <c r="AD19" s="11" t="s">
        <v>43</v>
      </c>
      <c r="AE19" s="12" t="s">
        <v>44</v>
      </c>
      <c r="AF19" s="14">
        <v>2.5328E-3</v>
      </c>
      <c r="AG19" s="11" t="s">
        <v>45</v>
      </c>
    </row>
    <row r="20" spans="1:33" x14ac:dyDescent="0.2">
      <c r="A20" s="8">
        <v>4125</v>
      </c>
      <c r="B20" s="9" t="s">
        <v>83</v>
      </c>
      <c r="C20" s="10">
        <v>43308</v>
      </c>
      <c r="D20" s="11">
        <v>111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114</v>
      </c>
      <c r="J20" s="12" t="s">
        <v>115</v>
      </c>
      <c r="K20" s="13" t="s">
        <v>71</v>
      </c>
      <c r="L20" s="11" t="str">
        <f>"000071"</f>
        <v>000071</v>
      </c>
      <c r="M20" s="10">
        <v>41269</v>
      </c>
      <c r="N20" s="11" t="str">
        <f>"000032"</f>
        <v>000032</v>
      </c>
      <c r="O20" s="10">
        <v>42971</v>
      </c>
      <c r="P20" s="11" t="str">
        <f>"000021"</f>
        <v>000021</v>
      </c>
      <c r="Q20" s="10">
        <v>42971</v>
      </c>
      <c r="R20" s="11">
        <v>12</v>
      </c>
      <c r="S20" s="11" t="str">
        <f>"004448"</f>
        <v>004448</v>
      </c>
      <c r="T20" s="10">
        <v>43307</v>
      </c>
      <c r="U20" s="14">
        <v>6.6245900000000004</v>
      </c>
      <c r="V20" s="14">
        <v>0.83899999999999997</v>
      </c>
      <c r="W20" s="14">
        <v>5.78559</v>
      </c>
      <c r="X20" s="11">
        <v>146</v>
      </c>
      <c r="Y20" s="10">
        <v>43308</v>
      </c>
      <c r="Z20" s="11">
        <v>9620583713</v>
      </c>
      <c r="AA20" s="12" t="s">
        <v>116</v>
      </c>
      <c r="AB20" s="11" t="s">
        <v>109</v>
      </c>
      <c r="AC20" s="12" t="s">
        <v>110</v>
      </c>
      <c r="AD20" s="11" t="s">
        <v>43</v>
      </c>
      <c r="AE20" s="12" t="s">
        <v>44</v>
      </c>
      <c r="AF20" s="14">
        <v>6.624590000000001E-2</v>
      </c>
      <c r="AG20" s="11" t="s">
        <v>45</v>
      </c>
    </row>
    <row r="21" spans="1:33" x14ac:dyDescent="0.2">
      <c r="A21" s="8">
        <v>4126</v>
      </c>
      <c r="B21" s="9" t="s">
        <v>83</v>
      </c>
      <c r="C21" s="10">
        <v>43308</v>
      </c>
      <c r="D21" s="11">
        <v>111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117</v>
      </c>
      <c r="J21" s="12" t="s">
        <v>118</v>
      </c>
      <c r="K21" s="13" t="s">
        <v>39</v>
      </c>
      <c r="L21" s="11" t="str">
        <f>"000066"</f>
        <v>000066</v>
      </c>
      <c r="M21" s="10">
        <v>42947</v>
      </c>
      <c r="N21" s="11" t="str">
        <f>"000128"</f>
        <v>000128</v>
      </c>
      <c r="O21" s="10">
        <v>43124</v>
      </c>
      <c r="P21" s="11" t="str">
        <f>"000116"</f>
        <v>000116</v>
      </c>
      <c r="Q21" s="10">
        <v>43124</v>
      </c>
      <c r="R21" s="11">
        <v>17</v>
      </c>
      <c r="S21" s="11" t="str">
        <f>"004455"</f>
        <v>004455</v>
      </c>
      <c r="T21" s="10">
        <v>43307</v>
      </c>
      <c r="U21" s="14">
        <v>2.4466899999999998</v>
      </c>
      <c r="V21" s="14">
        <v>0.17175000000000001</v>
      </c>
      <c r="W21" s="14">
        <v>2.27494</v>
      </c>
      <c r="X21" s="11">
        <v>146</v>
      </c>
      <c r="Y21" s="10">
        <v>43308</v>
      </c>
      <c r="Z21" s="11">
        <v>9448537899</v>
      </c>
      <c r="AA21" s="12" t="s">
        <v>119</v>
      </c>
      <c r="AB21" s="11" t="s">
        <v>95</v>
      </c>
      <c r="AC21" s="12" t="s">
        <v>96</v>
      </c>
      <c r="AD21" s="11" t="s">
        <v>43</v>
      </c>
      <c r="AE21" s="12" t="s">
        <v>44</v>
      </c>
      <c r="AF21" s="14">
        <v>2.44669E-2</v>
      </c>
      <c r="AG21" s="11" t="s">
        <v>45</v>
      </c>
    </row>
    <row r="22" spans="1:33" x14ac:dyDescent="0.2">
      <c r="A22" s="8">
        <v>5137</v>
      </c>
      <c r="B22" s="9" t="s">
        <v>120</v>
      </c>
      <c r="C22" s="10">
        <v>43339</v>
      </c>
      <c r="D22" s="11">
        <v>111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121</v>
      </c>
      <c r="J22" s="12" t="s">
        <v>122</v>
      </c>
      <c r="K22" s="13" t="s">
        <v>71</v>
      </c>
      <c r="L22" s="11" t="str">
        <f>"000193"</f>
        <v>000193</v>
      </c>
      <c r="M22" s="10">
        <v>43300</v>
      </c>
      <c r="N22" s="11" t="str">
        <f>"000075"</f>
        <v>000075</v>
      </c>
      <c r="O22" s="10">
        <v>43300</v>
      </c>
      <c r="P22" s="11" t="str">
        <f>"000073"</f>
        <v>000073</v>
      </c>
      <c r="Q22" s="10">
        <v>43300</v>
      </c>
      <c r="R22" s="11">
        <v>17</v>
      </c>
      <c r="S22" s="11" t="str">
        <f>"005409"</f>
        <v>005409</v>
      </c>
      <c r="T22" s="10">
        <v>43339</v>
      </c>
      <c r="U22" s="14">
        <v>5.9032400000000003</v>
      </c>
      <c r="V22" s="14">
        <v>0.21029999999999999</v>
      </c>
      <c r="W22" s="14">
        <v>5.6929400000000001</v>
      </c>
      <c r="X22" s="11">
        <v>184</v>
      </c>
      <c r="Y22" s="10">
        <v>43339</v>
      </c>
      <c r="Z22" s="11">
        <v>9901967054</v>
      </c>
      <c r="AA22" s="12" t="s">
        <v>108</v>
      </c>
      <c r="AB22" s="11" t="s">
        <v>123</v>
      </c>
      <c r="AC22" s="12" t="s">
        <v>124</v>
      </c>
      <c r="AD22" s="11" t="s">
        <v>43</v>
      </c>
      <c r="AE22" s="12" t="s">
        <v>44</v>
      </c>
      <c r="AF22" s="14">
        <v>5.9032400000000006E-2</v>
      </c>
      <c r="AG22" s="11" t="s">
        <v>125</v>
      </c>
    </row>
    <row r="23" spans="1:33" x14ac:dyDescent="0.2">
      <c r="A23" s="8">
        <v>5280</v>
      </c>
      <c r="B23" s="9" t="s">
        <v>126</v>
      </c>
      <c r="C23" s="10">
        <v>43346</v>
      </c>
      <c r="D23" s="11">
        <v>111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127</v>
      </c>
      <c r="J23" s="12" t="s">
        <v>128</v>
      </c>
      <c r="K23" s="13" t="s">
        <v>62</v>
      </c>
      <c r="L23" s="11" t="str">
        <f>"000025"</f>
        <v>000025</v>
      </c>
      <c r="M23" s="10">
        <v>42945</v>
      </c>
      <c r="N23" s="11" t="str">
        <f>"000044"</f>
        <v>000044</v>
      </c>
      <c r="O23" s="10">
        <v>42524</v>
      </c>
      <c r="P23" s="11" t="str">
        <f>"000097"</f>
        <v>000097</v>
      </c>
      <c r="Q23" s="10">
        <v>42576</v>
      </c>
      <c r="R23" s="11">
        <v>15</v>
      </c>
      <c r="S23" s="11" t="str">
        <f>"005419"</f>
        <v>005419</v>
      </c>
      <c r="T23" s="10">
        <v>43340</v>
      </c>
      <c r="U23" s="14">
        <v>7.3972800000000003</v>
      </c>
      <c r="V23" s="14">
        <v>1.0220100000000001</v>
      </c>
      <c r="W23" s="14">
        <v>6.3752700000000004</v>
      </c>
      <c r="X23" s="11">
        <v>193</v>
      </c>
      <c r="Y23" s="10">
        <v>43346</v>
      </c>
      <c r="Z23" s="11">
        <v>8022975812</v>
      </c>
      <c r="AA23" s="12" t="s">
        <v>129</v>
      </c>
      <c r="AB23" s="11" t="s">
        <v>130</v>
      </c>
      <c r="AC23" s="12" t="s">
        <v>131</v>
      </c>
      <c r="AD23" s="11" t="s">
        <v>57</v>
      </c>
      <c r="AE23" s="12" t="s">
        <v>58</v>
      </c>
      <c r="AF23" s="14">
        <f t="shared" ref="AF23:AF30" si="0">U23/100</f>
        <v>7.3972800000000005E-2</v>
      </c>
      <c r="AG23" s="11" t="s">
        <v>45</v>
      </c>
    </row>
    <row r="24" spans="1:33" x14ac:dyDescent="0.2">
      <c r="A24" s="8">
        <v>5693</v>
      </c>
      <c r="B24" s="9" t="s">
        <v>126</v>
      </c>
      <c r="C24" s="10">
        <v>43370</v>
      </c>
      <c r="D24" s="11">
        <v>111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132</v>
      </c>
      <c r="J24" s="12" t="s">
        <v>133</v>
      </c>
      <c r="K24" s="13" t="s">
        <v>71</v>
      </c>
      <c r="L24" s="11" t="str">
        <f>"000011"</f>
        <v>000011</v>
      </c>
      <c r="M24" s="10">
        <v>42936</v>
      </c>
      <c r="N24" s="11" t="str">
        <f>"000019"</f>
        <v>000019</v>
      </c>
      <c r="O24" s="10">
        <v>42945</v>
      </c>
      <c r="P24" s="11" t="str">
        <f>"000018"</f>
        <v>000018</v>
      </c>
      <c r="Q24" s="10">
        <v>42945</v>
      </c>
      <c r="R24" s="11">
        <v>15</v>
      </c>
      <c r="S24" s="11" t="str">
        <f>"005819"</f>
        <v>005819</v>
      </c>
      <c r="T24" s="10">
        <v>43362</v>
      </c>
      <c r="U24" s="14">
        <v>0.45395000000000002</v>
      </c>
      <c r="V24" s="14">
        <v>7.4340000000000003E-2</v>
      </c>
      <c r="W24" s="14">
        <v>0.37961</v>
      </c>
      <c r="X24" s="11">
        <v>219</v>
      </c>
      <c r="Y24" s="10">
        <v>43370</v>
      </c>
      <c r="Z24" s="11">
        <v>9980554457</v>
      </c>
      <c r="AA24" s="12" t="s">
        <v>134</v>
      </c>
      <c r="AB24" s="11" t="s">
        <v>135</v>
      </c>
      <c r="AC24" s="12" t="s">
        <v>136</v>
      </c>
      <c r="AD24" s="11" t="s">
        <v>43</v>
      </c>
      <c r="AE24" s="12" t="s">
        <v>44</v>
      </c>
      <c r="AF24" s="14">
        <f t="shared" si="0"/>
        <v>4.5395000000000001E-3</v>
      </c>
      <c r="AG24" s="11" t="s">
        <v>45</v>
      </c>
    </row>
    <row r="25" spans="1:33" x14ac:dyDescent="0.2">
      <c r="A25" s="8">
        <v>7334</v>
      </c>
      <c r="B25" s="9" t="s">
        <v>137</v>
      </c>
      <c r="C25" s="10">
        <v>43424</v>
      </c>
      <c r="D25" s="11">
        <v>111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138</v>
      </c>
      <c r="J25" s="12" t="s">
        <v>139</v>
      </c>
      <c r="K25" s="13" t="s">
        <v>140</v>
      </c>
      <c r="L25" s="11" t="str">
        <f>"000044"</f>
        <v>000044</v>
      </c>
      <c r="M25" s="10">
        <v>43283</v>
      </c>
      <c r="N25" s="11" t="str">
        <f>"000012"</f>
        <v>000012</v>
      </c>
      <c r="O25" s="10">
        <v>43348</v>
      </c>
      <c r="P25" s="11" t="str">
        <f>"000043"</f>
        <v>000043</v>
      </c>
      <c r="Q25" s="10">
        <v>43348</v>
      </c>
      <c r="R25" s="11">
        <v>18</v>
      </c>
      <c r="S25" s="11" t="str">
        <f>"007220"</f>
        <v>007220</v>
      </c>
      <c r="T25" s="10">
        <v>43404</v>
      </c>
      <c r="U25" s="14">
        <v>15.714499999999999</v>
      </c>
      <c r="V25" s="14">
        <v>1.3949499999999999</v>
      </c>
      <c r="W25" s="14">
        <v>14.31955</v>
      </c>
      <c r="X25" s="11">
        <v>271</v>
      </c>
      <c r="Y25" s="10">
        <v>43424</v>
      </c>
      <c r="Z25" s="11">
        <v>8022975812</v>
      </c>
      <c r="AA25" s="12" t="s">
        <v>141</v>
      </c>
      <c r="AB25" s="11" t="s">
        <v>142</v>
      </c>
      <c r="AC25" s="12" t="s">
        <v>143</v>
      </c>
      <c r="AD25" s="11" t="s">
        <v>57</v>
      </c>
      <c r="AE25" s="12" t="s">
        <v>58</v>
      </c>
      <c r="AF25" s="14">
        <f t="shared" si="0"/>
        <v>0.15714499999999998</v>
      </c>
      <c r="AG25" s="11" t="s">
        <v>125</v>
      </c>
    </row>
    <row r="26" spans="1:33" x14ac:dyDescent="0.2">
      <c r="A26" s="8">
        <v>7540</v>
      </c>
      <c r="B26" s="9" t="s">
        <v>144</v>
      </c>
      <c r="C26" s="10">
        <v>43437</v>
      </c>
      <c r="D26" s="11">
        <v>111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78</v>
      </c>
      <c r="J26" s="12" t="s">
        <v>79</v>
      </c>
      <c r="K26" s="13" t="s">
        <v>145</v>
      </c>
      <c r="L26" s="11" t="str">
        <f>"000032"</f>
        <v>000032</v>
      </c>
      <c r="M26" s="10">
        <v>42586</v>
      </c>
      <c r="N26" s="11" t="str">
        <f>"000005"</f>
        <v>000005</v>
      </c>
      <c r="O26" s="10">
        <v>42607</v>
      </c>
      <c r="P26" s="11" t="str">
        <f>"000028"</f>
        <v>000028</v>
      </c>
      <c r="Q26" s="10">
        <v>42885</v>
      </c>
      <c r="R26" s="11">
        <v>12</v>
      </c>
      <c r="S26" s="11" t="str">
        <f>"007461"</f>
        <v>007461</v>
      </c>
      <c r="T26" s="10">
        <v>43421</v>
      </c>
      <c r="U26" s="14">
        <v>6.92889</v>
      </c>
      <c r="V26" s="14">
        <v>0.46434999999999998</v>
      </c>
      <c r="W26" s="14">
        <v>6.4645400000000004</v>
      </c>
      <c r="X26" s="11">
        <v>279</v>
      </c>
      <c r="Y26" s="10">
        <v>43437</v>
      </c>
      <c r="Z26" s="11">
        <v>8022975812</v>
      </c>
      <c r="AA26" s="12" t="s">
        <v>80</v>
      </c>
      <c r="AB26" s="11" t="s">
        <v>81</v>
      </c>
      <c r="AC26" s="12" t="s">
        <v>82</v>
      </c>
      <c r="AD26" s="11" t="s">
        <v>57</v>
      </c>
      <c r="AE26" s="12" t="s">
        <v>58</v>
      </c>
      <c r="AF26" s="14">
        <f t="shared" si="0"/>
        <v>6.92889E-2</v>
      </c>
      <c r="AG26" s="11" t="s">
        <v>45</v>
      </c>
    </row>
    <row r="27" spans="1:33" x14ac:dyDescent="0.2">
      <c r="A27" s="8">
        <v>7907</v>
      </c>
      <c r="B27" s="9" t="s">
        <v>144</v>
      </c>
      <c r="C27" s="10">
        <v>43454</v>
      </c>
      <c r="D27" s="11">
        <v>111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146</v>
      </c>
      <c r="J27" s="12" t="s">
        <v>147</v>
      </c>
      <c r="K27" s="13" t="s">
        <v>148</v>
      </c>
      <c r="L27" s="11" t="str">
        <f>"000023"</f>
        <v>000023</v>
      </c>
      <c r="M27" s="10">
        <v>42947</v>
      </c>
      <c r="N27" s="11" t="str">
        <f>"000062"</f>
        <v>000062</v>
      </c>
      <c r="O27" s="10">
        <v>43056</v>
      </c>
      <c r="P27" s="11" t="str">
        <f>"000051"</f>
        <v>000051</v>
      </c>
      <c r="Q27" s="10">
        <v>43056</v>
      </c>
      <c r="R27" s="11">
        <v>16</v>
      </c>
      <c r="S27" s="11" t="str">
        <f>"007942"</f>
        <v>007942</v>
      </c>
      <c r="T27" s="10">
        <v>43447</v>
      </c>
      <c r="U27" s="14">
        <v>32.086089999999999</v>
      </c>
      <c r="V27" s="14">
        <v>2.2795000000000001</v>
      </c>
      <c r="W27" s="14">
        <v>29.80659</v>
      </c>
      <c r="X27" s="11">
        <v>298</v>
      </c>
      <c r="Y27" s="10">
        <v>43454</v>
      </c>
      <c r="Z27" s="11">
        <v>9845028498</v>
      </c>
      <c r="AA27" s="12" t="s">
        <v>149</v>
      </c>
      <c r="AB27" s="11" t="s">
        <v>95</v>
      </c>
      <c r="AC27" s="12" t="s">
        <v>96</v>
      </c>
      <c r="AD27" s="11" t="s">
        <v>43</v>
      </c>
      <c r="AE27" s="12" t="s">
        <v>44</v>
      </c>
      <c r="AF27" s="14">
        <f t="shared" si="0"/>
        <v>0.3208609</v>
      </c>
      <c r="AG27" s="11" t="s">
        <v>45</v>
      </c>
    </row>
    <row r="28" spans="1:33" x14ac:dyDescent="0.2">
      <c r="A28" s="8">
        <v>8518</v>
      </c>
      <c r="B28" s="9" t="s">
        <v>150</v>
      </c>
      <c r="C28" s="10">
        <v>43475</v>
      </c>
      <c r="D28" s="11">
        <v>111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151</v>
      </c>
      <c r="J28" s="12" t="s">
        <v>152</v>
      </c>
      <c r="K28" s="13" t="s">
        <v>148</v>
      </c>
      <c r="L28" s="11" t="str">
        <f>"000029"</f>
        <v>000029</v>
      </c>
      <c r="M28" s="10">
        <v>43035</v>
      </c>
      <c r="N28" s="11" t="str">
        <f>"000049"</f>
        <v>000049</v>
      </c>
      <c r="O28" s="10">
        <v>43035</v>
      </c>
      <c r="P28" s="11" t="str">
        <f>"000037"</f>
        <v>000037</v>
      </c>
      <c r="Q28" s="10">
        <v>43035</v>
      </c>
      <c r="R28" s="11"/>
      <c r="S28" s="11" t="str">
        <f>"008142"</f>
        <v>008142</v>
      </c>
      <c r="T28" s="10">
        <v>43455</v>
      </c>
      <c r="U28" s="14">
        <v>0.93625000000000003</v>
      </c>
      <c r="V28" s="14">
        <v>0.16253000000000001</v>
      </c>
      <c r="W28" s="14">
        <v>0.77371999999999996</v>
      </c>
      <c r="X28" s="11">
        <v>320</v>
      </c>
      <c r="Y28" s="10">
        <v>43475</v>
      </c>
      <c r="Z28" s="11">
        <v>9901801661</v>
      </c>
      <c r="AA28" s="12" t="s">
        <v>153</v>
      </c>
      <c r="AB28" s="11" t="s">
        <v>154</v>
      </c>
      <c r="AC28" s="12" t="s">
        <v>155</v>
      </c>
      <c r="AD28" s="11" t="s">
        <v>43</v>
      </c>
      <c r="AE28" s="12" t="s">
        <v>44</v>
      </c>
      <c r="AF28" s="14">
        <f t="shared" si="0"/>
        <v>9.362500000000001E-3</v>
      </c>
      <c r="AG28" s="11" t="s">
        <v>45</v>
      </c>
    </row>
    <row r="29" spans="1:33" x14ac:dyDescent="0.2">
      <c r="A29" s="8">
        <v>8519</v>
      </c>
      <c r="B29" s="9" t="s">
        <v>150</v>
      </c>
      <c r="C29" s="10">
        <v>43475</v>
      </c>
      <c r="D29" s="11">
        <v>111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156</v>
      </c>
      <c r="J29" s="12" t="s">
        <v>157</v>
      </c>
      <c r="K29" s="13" t="s">
        <v>148</v>
      </c>
      <c r="L29" s="11" t="str">
        <f>"000001"</f>
        <v>000001</v>
      </c>
      <c r="M29" s="10">
        <v>43035</v>
      </c>
      <c r="N29" s="11" t="str">
        <f>"000048"</f>
        <v>000048</v>
      </c>
      <c r="O29" s="10">
        <v>43035</v>
      </c>
      <c r="P29" s="11" t="str">
        <f>"000038"</f>
        <v>000038</v>
      </c>
      <c r="Q29" s="10">
        <v>43035</v>
      </c>
      <c r="R29" s="11"/>
      <c r="S29" s="11" t="str">
        <f>"008143"</f>
        <v>008143</v>
      </c>
      <c r="T29" s="10">
        <v>43455</v>
      </c>
      <c r="U29" s="14">
        <v>0.69184999999999997</v>
      </c>
      <c r="V29" s="14">
        <v>0.13350000000000001</v>
      </c>
      <c r="W29" s="14">
        <v>0.55835000000000001</v>
      </c>
      <c r="X29" s="11">
        <v>320</v>
      </c>
      <c r="Y29" s="10">
        <v>43475</v>
      </c>
      <c r="Z29" s="11">
        <v>9901801661</v>
      </c>
      <c r="AA29" s="12" t="s">
        <v>158</v>
      </c>
      <c r="AB29" s="11" t="s">
        <v>154</v>
      </c>
      <c r="AC29" s="12" t="s">
        <v>155</v>
      </c>
      <c r="AD29" s="11" t="s">
        <v>43</v>
      </c>
      <c r="AE29" s="12" t="s">
        <v>44</v>
      </c>
      <c r="AF29" s="14">
        <f t="shared" si="0"/>
        <v>6.9184999999999993E-3</v>
      </c>
      <c r="AG29" s="11" t="s">
        <v>45</v>
      </c>
    </row>
    <row r="30" spans="1:33" x14ac:dyDescent="0.2">
      <c r="A30" s="8">
        <v>9694</v>
      </c>
      <c r="B30" s="9" t="s">
        <v>159</v>
      </c>
      <c r="C30" s="10">
        <v>43539</v>
      </c>
      <c r="D30" s="11">
        <v>111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160</v>
      </c>
      <c r="J30" s="12" t="s">
        <v>161</v>
      </c>
      <c r="K30" s="13" t="s">
        <v>71</v>
      </c>
      <c r="L30" s="11" t="str">
        <f>"000002"</f>
        <v>000002</v>
      </c>
      <c r="M30" s="10">
        <v>42924</v>
      </c>
      <c r="N30" s="11" t="str">
        <f>"000002"</f>
        <v>000002</v>
      </c>
      <c r="O30" s="10">
        <v>42928</v>
      </c>
      <c r="P30" s="11" t="str">
        <f>"0018"</f>
        <v>0018</v>
      </c>
      <c r="Q30" s="10">
        <v>42884</v>
      </c>
      <c r="R30" s="11"/>
      <c r="S30" s="11" t="str">
        <f>"009755"</f>
        <v>009755</v>
      </c>
      <c r="T30" s="10">
        <v>43538</v>
      </c>
      <c r="U30" s="14">
        <v>19.765540000000001</v>
      </c>
      <c r="V30" s="14">
        <v>1.3639699999999999</v>
      </c>
      <c r="W30" s="14">
        <v>18.40157</v>
      </c>
      <c r="X30" s="11">
        <v>376</v>
      </c>
      <c r="Y30" s="10">
        <v>43539</v>
      </c>
      <c r="Z30" s="11">
        <v>8022975812</v>
      </c>
      <c r="AA30" s="12" t="s">
        <v>162</v>
      </c>
      <c r="AB30" s="11" t="s">
        <v>64</v>
      </c>
      <c r="AC30" s="12" t="s">
        <v>65</v>
      </c>
      <c r="AD30" s="11" t="s">
        <v>57</v>
      </c>
      <c r="AE30" s="12" t="s">
        <v>58</v>
      </c>
      <c r="AF30" s="14">
        <f t="shared" si="0"/>
        <v>0.19765540000000001</v>
      </c>
      <c r="AG30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2019-06-13T08:00:36Z</dcterms:modified>
</cp:coreProperties>
</file>