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<sst xmlns="http://schemas.openxmlformats.org/spreadsheetml/2006/main" count="356" uniqueCount="134">
  <si>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</si>
  <si>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</si>
  <si>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</si>
  <si>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</si>
  <si>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</si>
  <si>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</si>
  <si>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</si>
  <si>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</si>
  <si>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</si>
  <si>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</si>
  <si>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</si>
  <si>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</si>
  <si>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</si>
  <si>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</si>
  <si>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</si>
  <si>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</si>
  <si>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</si>
  <si>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</si>
  <si>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</si>
  <si>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</si>
  <si>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</si>
  <si>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</si>
  <si>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</si>
  <si>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</si>
  <si>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</si>
  <si>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</si>
  <si>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</si>
  <si>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</si>
  <si>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</si>
  <si>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</si>
  <si>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</si>
  <si>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</si>
  <si>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</si>
  <si>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</si>
  <si>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Konena Agrahara</t>
  </si>
  <si>
    <t>Jeevanbheema Nagara</t>
  </si>
  <si>
    <t>C V Raman Nagara</t>
  </si>
  <si>
    <t>East</t>
  </si>
  <si>
    <t>113-16-000046</t>
  </si>
  <si>
    <t>PROVIDING ASPHALTING TO KR GARDEN 3RD 4TH AND 5TH MAIN ROAD IN WARD NO 113 KONENAAGRAHARA</t>
  </si>
  <si>
    <t>Roads &amp; Drivablility</t>
  </si>
  <si>
    <t>MS Venkatesh</t>
  </si>
  <si>
    <t>P3106</t>
  </si>
  <si>
    <t>Nagarothana Works</t>
  </si>
  <si>
    <t>ddo083</t>
  </si>
  <si>
    <t xml:space="preserve"> Assistant Executive Engineer J B Nagar East Zon</t>
  </si>
  <si>
    <t>Current</t>
  </si>
  <si>
    <t>June</t>
  </si>
  <si>
    <t>113-17-000002</t>
  </si>
  <si>
    <t>Improvements to Roads and drains in S.R.N.R and P.R layout in ward no 113</t>
  </si>
  <si>
    <t>KRIDL</t>
  </si>
  <si>
    <t>P0190</t>
  </si>
  <si>
    <t>Works sanctioned by Hon Mayor</t>
  </si>
  <si>
    <t>Pending</t>
  </si>
  <si>
    <t>113-17-000001</t>
  </si>
  <si>
    <t>Improvements and providing Security Grill to Corporation property and other developmental works in ward no 113</t>
  </si>
  <si>
    <t>Other Ward Works</t>
  </si>
  <si>
    <t>a</t>
  </si>
  <si>
    <t>113-17-000022</t>
  </si>
  <si>
    <t>Development of Secondary drains Territary drains at Ward No 113 Konena Agrahara</t>
  </si>
  <si>
    <t>Footpaths &amp; Walkability</t>
  </si>
  <si>
    <t>P3110</t>
  </si>
  <si>
    <t>14th Finance Commission Grant Works</t>
  </si>
  <si>
    <t>Spill Over</t>
  </si>
  <si>
    <t>113-16-000015</t>
  </si>
  <si>
    <t>EMERGENCY WORKS 2015-16 IN WARD NO 113</t>
  </si>
  <si>
    <t>S Bhogesha</t>
  </si>
  <si>
    <t>P1771</t>
  </si>
  <si>
    <t>Zone Works - POW Works</t>
  </si>
  <si>
    <t>113-17-000024</t>
  </si>
  <si>
    <t>Development of Roads and Drains in Ward No 113 Konena Agrahara</t>
  </si>
  <si>
    <t>July</t>
  </si>
  <si>
    <t>314-12-000016</t>
  </si>
  <si>
    <t>Annual Street light maintenance at ward no 88 and 113 Package-E16</t>
  </si>
  <si>
    <t>SAPTHAGIRI ENTERPRISES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</si>
  <si>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</si>
  <si>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</si>
  <si>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</si>
  <si>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</si>
  <si>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October</t>
  </si>
  <si>
    <t>M/s RBI Technical Services</t>
  </si>
  <si>
    <t>113-17-000010</t>
  </si>
  <si>
    <t>Improvements to Roads and Drains in Ashoka Avenue and KR Garden 1st Cross, Ward No.113 Konena Agrahara</t>
  </si>
  <si>
    <t>Nadish Gowda</t>
  </si>
  <si>
    <t>113-17-000011</t>
  </si>
  <si>
    <t>Improvements to Roads and Drains in Ashoka Avenue 3rd Cross, Ward No.113 Konena Agrahara</t>
  </si>
  <si>
    <t>Nadish gowda GR</t>
  </si>
  <si>
    <t>113-18-000002</t>
  </si>
  <si>
    <t>Maintenance of Hindu Burial ground in ward no 113 Konena Agrahara</t>
  </si>
  <si>
    <t>Public Amenities</t>
  </si>
  <si>
    <t>P3291</t>
  </si>
  <si>
    <t>14th Fin  -Maintenance of Cremotorium, Burial Grounds</t>
  </si>
  <si>
    <t>113-18-000008</t>
  </si>
  <si>
    <t>Providing chain link fencing to storm water drain near Vishweshwaraiah college in ward no 113 Konena Agrahara</t>
  </si>
  <si>
    <t>Storm Water Drains</t>
  </si>
  <si>
    <t>P3297</t>
  </si>
  <si>
    <t>14th Finance Commission Grants - SWD Works</t>
  </si>
  <si>
    <t>November</t>
  </si>
  <si>
    <t>113-18-000007</t>
  </si>
  <si>
    <t>Improvements and maintenance to roads and footpath konena Agrahara surrounding area in ward no 113 Konena Agrahara</t>
  </si>
  <si>
    <t>P3296</t>
  </si>
  <si>
    <t>14th Finance Commission Works - Road and Footpath Maintenance</t>
  </si>
  <si>
    <t>113-18-000009</t>
  </si>
  <si>
    <t>Improvements and other development works to DWCC Centre in ward no 113 Konena Agrahara</t>
  </si>
  <si>
    <t>Health &amp; Sanitation</t>
  </si>
  <si>
    <t>P3298</t>
  </si>
  <si>
    <t>14th Finance Commission Works - SWM Works</t>
  </si>
  <si>
    <t>December</t>
  </si>
  <si>
    <t>113-17-000025</t>
  </si>
  <si>
    <t xml:space="preserve">Providing and fixing of LED Street lights in Ward No 113 in C.V.Raman Nagar Division </t>
  </si>
  <si>
    <t>M/s.Sapthagiri Enterprises</t>
  </si>
  <si>
    <t>January</t>
  </si>
  <si>
    <t>113-18-000042</t>
  </si>
  <si>
    <t xml:space="preserve">Protective and beautification around Indira Canteen in Ward No. 113 </t>
  </si>
  <si>
    <t>Indira Canteen</t>
  </si>
  <si>
    <t>113-18-000001</t>
  </si>
  <si>
    <t>Providing Street lights and maintenance in ward no 113 Konena Agrahara</t>
  </si>
  <si>
    <t>M/s.KRIDL</t>
  </si>
  <si>
    <t>P3290</t>
  </si>
  <si>
    <t>14th Finance Commission Works - Providing Street Lights and Maintenance</t>
  </si>
  <si>
    <t>113-18-000043</t>
  </si>
  <si>
    <t xml:space="preserve">Protective and beautification around Indira Canteen Kitchen at Kodihalli Bus Stand Old Airport Road in Ward No. 113 </t>
  </si>
  <si>
    <t>February</t>
  </si>
  <si>
    <t>March</t>
  </si>
  <si>
    <t>113-17-000014</t>
  </si>
  <si>
    <t>Improvements to BBMP buildings and other development works in Ward No.113 Konena Agrahara</t>
  </si>
  <si>
    <t>Shravani Constructions</t>
  </si>
  <si>
    <t>113-16-000018</t>
  </si>
  <si>
    <t xml:space="preserve"> Providing chain link fencing and other works at Kalappa block BDA layout park in ward no 113</t>
  </si>
  <si>
    <t>Trees, Parks &amp; Playgrounds</t>
  </si>
  <si>
    <t>ddo075</t>
  </si>
  <si>
    <t xml:space="preserve"> Executive Engineer Project East Zone</t>
  </si>
  <si>
    <t>113-16-000021</t>
  </si>
  <si>
    <t>Repairs to chain link pathway and other developmental works at 4th main 1st cross BDA Layout in ward no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</si>
</sst>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pane ySplit="1" topLeftCell="A2" activePane="bottomLeft" state="frozen"/>
      <selection activeCell="H1" sqref="H1"/>
      <selection pane="bottomLeft" activeCell="A2" sqref="A2:XFD2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991</v>
      </c>
      <c r="B2" s="9" t="s">
        <v>33</v>
      </c>
      <c r="C2" s="10">
        <v>43229</v>
      </c>
      <c r="D2" s="11">
        <v>113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"000149"</f>
        <v>000149</v>
      </c>
      <c r="M2" s="10">
        <v>43200</v>
      </c>
      <c r="N2" s="11" t="str">
        <f>"000004"</f>
        <v>000004</v>
      </c>
      <c r="O2" s="10">
        <v>43200</v>
      </c>
      <c r="P2" s="11" t="str">
        <f>"000015"</f>
        <v>000015</v>
      </c>
      <c r="Q2" s="10">
        <v>43200</v>
      </c>
      <c r="R2" s="11">
        <v>16</v>
      </c>
      <c r="S2" s="11" t="str">
        <f>"001322"</f>
        <v>001322</v>
      </c>
      <c r="T2" s="10">
        <v>43229</v>
      </c>
      <c r="U2" s="14">
        <v>1750.54593</v>
      </c>
      <c r="V2" s="14">
        <v>36.76146</v>
      </c>
      <c r="W2" s="14">
        <v>1713.7844700000001</v>
      </c>
      <c r="X2" s="11">
        <v>47</v>
      </c>
      <c r="Y2" s="10">
        <v>43229</v>
      </c>
      <c r="Z2" s="11">
        <v>123456789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17.505459299999998</v>
      </c>
      <c r="AG2" s="11" t="s">
        <v>46</v>
      </c>
    </row>
    <row r="3" spans="1:33" x14ac:dyDescent="0.2">
      <c r="A3" s="8">
        <v>1857</v>
      </c>
      <c r="B3" s="9" t="s">
        <v>47</v>
      </c>
      <c r="C3" s="10">
        <v>43257</v>
      </c>
      <c r="D3" s="11">
        <v>113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40</v>
      </c>
      <c r="L3" s="11" t="str">
        <f>"000080"</f>
        <v>000080</v>
      </c>
      <c r="M3" s="10">
        <v>42606</v>
      </c>
      <c r="N3" s="11" t="str">
        <f>"000048"</f>
        <v>000048</v>
      </c>
      <c r="O3" s="10">
        <v>42632</v>
      </c>
      <c r="P3" s="11" t="str">
        <f>"000097"</f>
        <v>000097</v>
      </c>
      <c r="Q3" s="10">
        <v>42632</v>
      </c>
      <c r="R3" s="11">
        <v>17</v>
      </c>
      <c r="S3" s="11" t="str">
        <f>"002179"</f>
        <v>002179</v>
      </c>
      <c r="T3" s="10">
        <v>43255</v>
      </c>
      <c r="U3" s="14">
        <v>99.125380000000007</v>
      </c>
      <c r="V3" s="14">
        <v>12.925380000000001</v>
      </c>
      <c r="W3" s="14">
        <v>86.2</v>
      </c>
      <c r="X3" s="11">
        <v>71</v>
      </c>
      <c r="Y3" s="10">
        <v>43257</v>
      </c>
      <c r="Z3" s="11">
        <v>9480828222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0.99125380000000007</v>
      </c>
      <c r="AG3" s="11" t="s">
        <v>53</v>
      </c>
    </row>
    <row r="4" spans="1:33" x14ac:dyDescent="0.2">
      <c r="A4" s="8">
        <v>1858</v>
      </c>
      <c r="B4" s="9" t="s">
        <v>47</v>
      </c>
      <c r="C4" s="10">
        <v>43257</v>
      </c>
      <c r="D4" s="11">
        <v>113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56</v>
      </c>
      <c r="L4" s="11" t="str">
        <f>"000079"</f>
        <v>000079</v>
      </c>
      <c r="M4" s="10">
        <v>42606</v>
      </c>
      <c r="N4" s="11" t="str">
        <f>"0049"</f>
        <v>0049</v>
      </c>
      <c r="O4" s="10" t="s">
        <v>57</v>
      </c>
      <c r="P4" s="11" t="str">
        <f>"000098"</f>
        <v>000098</v>
      </c>
      <c r="Q4" s="10">
        <v>42632</v>
      </c>
      <c r="R4" s="11">
        <v>17</v>
      </c>
      <c r="S4" s="11" t="str">
        <f>"002180"</f>
        <v>002180</v>
      </c>
      <c r="T4" s="10">
        <v>43255</v>
      </c>
      <c r="U4" s="14">
        <v>99.122429999999994</v>
      </c>
      <c r="V4" s="14">
        <v>12.92243</v>
      </c>
      <c r="W4" s="14">
        <v>86.2</v>
      </c>
      <c r="X4" s="11">
        <v>71</v>
      </c>
      <c r="Y4" s="10">
        <v>43257</v>
      </c>
      <c r="Z4" s="11">
        <v>9480828222</v>
      </c>
      <c r="AA4" s="12" t="s">
        <v>50</v>
      </c>
      <c r="AB4" s="11" t="s">
        <v>51</v>
      </c>
      <c r="AC4" s="12" t="s">
        <v>52</v>
      </c>
      <c r="AD4" s="11" t="s">
        <v>44</v>
      </c>
      <c r="AE4" s="12" t="s">
        <v>45</v>
      </c>
      <c r="AF4" s="14">
        <v>0.99122429999999995</v>
      </c>
      <c r="AG4" s="11" t="s">
        <v>53</v>
      </c>
    </row>
    <row r="5" spans="1:33" x14ac:dyDescent="0.2">
      <c r="A5" s="8">
        <v>2147</v>
      </c>
      <c r="B5" s="9" t="s">
        <v>47</v>
      </c>
      <c r="C5" s="10">
        <v>43265</v>
      </c>
      <c r="D5" s="11">
        <v>113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58</v>
      </c>
      <c r="J5" s="12" t="s">
        <v>59</v>
      </c>
      <c r="K5" s="13" t="s">
        <v>60</v>
      </c>
      <c r="L5" s="11" t="str">
        <f>"000137"</f>
        <v>000137</v>
      </c>
      <c r="M5" s="10">
        <v>43184</v>
      </c>
      <c r="N5" s="11" t="str">
        <f>"000019"</f>
        <v>000019</v>
      </c>
      <c r="O5" s="10">
        <v>43242</v>
      </c>
      <c r="P5" s="11" t="str">
        <f>"000039"</f>
        <v>000039</v>
      </c>
      <c r="Q5" s="10">
        <v>43242</v>
      </c>
      <c r="R5" s="11">
        <v>17</v>
      </c>
      <c r="S5" s="11" t="str">
        <f>"002470"</f>
        <v>002470</v>
      </c>
      <c r="T5" s="10">
        <v>43263</v>
      </c>
      <c r="U5" s="14">
        <v>99.644310000000004</v>
      </c>
      <c r="V5" s="14">
        <v>8.9433500000000006</v>
      </c>
      <c r="W5" s="14">
        <v>90.700959999999995</v>
      </c>
      <c r="X5" s="11">
        <v>84</v>
      </c>
      <c r="Y5" s="10">
        <v>43265</v>
      </c>
      <c r="Z5" s="11">
        <v>123456789</v>
      </c>
      <c r="AA5" s="12" t="s">
        <v>50</v>
      </c>
      <c r="AB5" s="11" t="s">
        <v>61</v>
      </c>
      <c r="AC5" s="12" t="s">
        <v>62</v>
      </c>
      <c r="AD5" s="11" t="s">
        <v>44</v>
      </c>
      <c r="AE5" s="12" t="s">
        <v>45</v>
      </c>
      <c r="AF5" s="14">
        <v>0.99644310000000003</v>
      </c>
      <c r="AG5" s="11" t="s">
        <v>63</v>
      </c>
    </row>
    <row r="6" spans="1:33" x14ac:dyDescent="0.2">
      <c r="A6" s="8">
        <v>2345</v>
      </c>
      <c r="B6" s="9" t="s">
        <v>47</v>
      </c>
      <c r="C6" s="10">
        <v>43269</v>
      </c>
      <c r="D6" s="11">
        <v>113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56</v>
      </c>
      <c r="L6" s="11" t="str">
        <f>"000073"</f>
        <v>000073</v>
      </c>
      <c r="M6" s="10">
        <v>42585</v>
      </c>
      <c r="N6" s="11" t="str">
        <f>"000051"</f>
        <v>000051</v>
      </c>
      <c r="O6" s="10">
        <v>42632</v>
      </c>
      <c r="P6" s="11" t="str">
        <f>"000124"</f>
        <v>000124</v>
      </c>
      <c r="Q6" s="10">
        <v>42640</v>
      </c>
      <c r="R6" s="11">
        <v>16</v>
      </c>
      <c r="S6" s="11" t="str">
        <f>"002398"</f>
        <v>002398</v>
      </c>
      <c r="T6" s="10">
        <v>43262</v>
      </c>
      <c r="U6" s="14">
        <v>5.6096000000000004</v>
      </c>
      <c r="V6" s="14">
        <v>0.34226000000000001</v>
      </c>
      <c r="W6" s="14">
        <v>5.2673399999999999</v>
      </c>
      <c r="X6" s="11">
        <v>90</v>
      </c>
      <c r="Y6" s="10">
        <v>43269</v>
      </c>
      <c r="Z6" s="11">
        <v>123456789</v>
      </c>
      <c r="AA6" s="12" t="s">
        <v>66</v>
      </c>
      <c r="AB6" s="11" t="s">
        <v>67</v>
      </c>
      <c r="AC6" s="12" t="s">
        <v>68</v>
      </c>
      <c r="AD6" s="11" t="s">
        <v>44</v>
      </c>
      <c r="AE6" s="12" t="s">
        <v>45</v>
      </c>
      <c r="AF6" s="14">
        <v>5.6096000000000007E-2</v>
      </c>
      <c r="AG6" s="11" t="s">
        <v>53</v>
      </c>
    </row>
    <row r="7" spans="1:33" x14ac:dyDescent="0.2">
      <c r="A7" s="8">
        <v>2714</v>
      </c>
      <c r="B7" s="9" t="s">
        <v>47</v>
      </c>
      <c r="C7" s="10">
        <v>43278</v>
      </c>
      <c r="D7" s="11">
        <v>113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69</v>
      </c>
      <c r="J7" s="12" t="s">
        <v>70</v>
      </c>
      <c r="K7" s="13" t="s">
        <v>40</v>
      </c>
      <c r="L7" s="11" t="str">
        <f>"000138"</f>
        <v>000138</v>
      </c>
      <c r="M7" s="10">
        <v>43184</v>
      </c>
      <c r="N7" s="11" t="str">
        <f>"000020"</f>
        <v>000020</v>
      </c>
      <c r="O7" s="10">
        <v>43242</v>
      </c>
      <c r="P7" s="11" t="str">
        <f>"000040"</f>
        <v>000040</v>
      </c>
      <c r="Q7" s="10">
        <v>43242</v>
      </c>
      <c r="R7" s="11">
        <v>17</v>
      </c>
      <c r="S7" s="11" t="str">
        <f>"003055"</f>
        <v>003055</v>
      </c>
      <c r="T7" s="10">
        <v>43277</v>
      </c>
      <c r="U7" s="14">
        <v>99.70232</v>
      </c>
      <c r="V7" s="14">
        <v>9.3720199999999991</v>
      </c>
      <c r="W7" s="14">
        <v>90.330299999999994</v>
      </c>
      <c r="X7" s="11">
        <v>102</v>
      </c>
      <c r="Y7" s="10">
        <v>43278</v>
      </c>
      <c r="Z7" s="11">
        <v>123456789</v>
      </c>
      <c r="AA7" s="12" t="s">
        <v>50</v>
      </c>
      <c r="AB7" s="11" t="s">
        <v>61</v>
      </c>
      <c r="AC7" s="12" t="s">
        <v>62</v>
      </c>
      <c r="AD7" s="11" t="s">
        <v>44</v>
      </c>
      <c r="AE7" s="12" t="s">
        <v>45</v>
      </c>
      <c r="AF7" s="14">
        <v>0.9970232</v>
      </c>
      <c r="AG7" s="11" t="s">
        <v>63</v>
      </c>
    </row>
    <row r="8" spans="1:33" x14ac:dyDescent="0.2">
      <c r="A8" s="8">
        <v>4127</v>
      </c>
      <c r="B8" s="9" t="s">
        <v>71</v>
      </c>
      <c r="C8" s="10">
        <v>43308</v>
      </c>
      <c r="D8" s="11">
        <v>113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72</v>
      </c>
      <c r="J8" s="12" t="s">
        <v>73</v>
      </c>
      <c r="K8" s="13" t="s">
        <v>60</v>
      </c>
      <c r="L8" s="11" t="str">
        <f>"000022"</f>
        <v>000022</v>
      </c>
      <c r="M8" s="10">
        <v>42256</v>
      </c>
      <c r="N8" s="11" t="str">
        <f>"000030"</f>
        <v>000030</v>
      </c>
      <c r="O8" s="10">
        <v>42950</v>
      </c>
      <c r="P8" s="11" t="str">
        <f>"000099"</f>
        <v>000099</v>
      </c>
      <c r="Q8" s="10">
        <v>42950</v>
      </c>
      <c r="R8" s="11">
        <v>12</v>
      </c>
      <c r="S8" s="11" t="str">
        <f>"004454"</f>
        <v>004454</v>
      </c>
      <c r="T8" s="10">
        <v>43307</v>
      </c>
      <c r="U8" s="14">
        <v>7.9246999999999996</v>
      </c>
      <c r="V8" s="14">
        <v>1.0123</v>
      </c>
      <c r="W8" s="14">
        <v>6.9123999999999999</v>
      </c>
      <c r="X8" s="11">
        <v>146</v>
      </c>
      <c r="Y8" s="10">
        <v>43308</v>
      </c>
      <c r="Z8" s="11">
        <v>9845117217</v>
      </c>
      <c r="AA8" s="12" t="s">
        <v>74</v>
      </c>
      <c r="AB8" s="11" t="s">
        <v>75</v>
      </c>
      <c r="AC8" s="12" t="s">
        <v>76</v>
      </c>
      <c r="AD8" s="11" t="s">
        <v>77</v>
      </c>
      <c r="AE8" s="12" t="s">
        <v>78</v>
      </c>
      <c r="AF8" s="14">
        <v>7.9246999999999998E-2</v>
      </c>
      <c r="AG8" s="11" t="s">
        <v>53</v>
      </c>
    </row>
    <row r="9" spans="1:33" x14ac:dyDescent="0.2">
      <c r="A9" s="8">
        <v>6161</v>
      </c>
      <c r="B9" s="9" t="s">
        <v>79</v>
      </c>
      <c r="C9" s="10">
        <v>43385</v>
      </c>
      <c r="D9" s="11">
        <v>113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38</v>
      </c>
      <c r="J9" s="12" t="s">
        <v>39</v>
      </c>
      <c r="K9" s="13" t="s">
        <v>40</v>
      </c>
      <c r="L9" s="11" t="str">
        <f>"000149"</f>
        <v>000149</v>
      </c>
      <c r="M9" s="10">
        <v>43200</v>
      </c>
      <c r="N9" s="11" t="str">
        <f>"000004"</f>
        <v>000004</v>
      </c>
      <c r="O9" s="10">
        <v>43200</v>
      </c>
      <c r="P9" s="11" t="str">
        <f>"000015"</f>
        <v>000015</v>
      </c>
      <c r="Q9" s="10">
        <v>43200</v>
      </c>
      <c r="R9" s="11">
        <v>16</v>
      </c>
      <c r="S9" s="11" t="str">
        <f>"001322"</f>
        <v>001322</v>
      </c>
      <c r="T9" s="10">
        <v>43229</v>
      </c>
      <c r="U9" s="14">
        <v>9.6750000000000007</v>
      </c>
      <c r="V9" s="14">
        <v>0.96750000000000003</v>
      </c>
      <c r="W9" s="14">
        <v>8.7074999999999996</v>
      </c>
      <c r="X9" s="11">
        <v>228</v>
      </c>
      <c r="Y9" s="10">
        <v>43385</v>
      </c>
      <c r="Z9" s="11">
        <v>9845036062</v>
      </c>
      <c r="AA9" s="12" t="s">
        <v>80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f t="shared" ref="AF9:AF24" si="0">U9/100</f>
        <v>9.6750000000000003E-2</v>
      </c>
      <c r="AG9" s="11" t="s">
        <v>46</v>
      </c>
    </row>
    <row r="10" spans="1:33" x14ac:dyDescent="0.2">
      <c r="A10" s="8">
        <v>6162</v>
      </c>
      <c r="B10" s="9" t="s">
        <v>79</v>
      </c>
      <c r="C10" s="10">
        <v>43385</v>
      </c>
      <c r="D10" s="11">
        <v>113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38</v>
      </c>
      <c r="J10" s="12" t="s">
        <v>39</v>
      </c>
      <c r="K10" s="13" t="s">
        <v>40</v>
      </c>
      <c r="L10" s="11" t="str">
        <f>"000149"</f>
        <v>000149</v>
      </c>
      <c r="M10" s="10">
        <v>43200</v>
      </c>
      <c r="N10" s="11" t="str">
        <f>"000004"</f>
        <v>000004</v>
      </c>
      <c r="O10" s="10">
        <v>43200</v>
      </c>
      <c r="P10" s="11" t="str">
        <f>"000015"</f>
        <v>000015</v>
      </c>
      <c r="Q10" s="10">
        <v>43200</v>
      </c>
      <c r="R10" s="11">
        <v>16</v>
      </c>
      <c r="S10" s="11" t="str">
        <f>"001322"</f>
        <v>001322</v>
      </c>
      <c r="T10" s="10">
        <v>43229</v>
      </c>
      <c r="U10" s="14">
        <v>9.6750000000000007</v>
      </c>
      <c r="V10" s="14">
        <v>0.96750000000000003</v>
      </c>
      <c r="W10" s="14">
        <v>8.7074999999999996</v>
      </c>
      <c r="X10" s="11">
        <v>228</v>
      </c>
      <c r="Y10" s="10">
        <v>43385</v>
      </c>
      <c r="Z10" s="11">
        <v>9845036062</v>
      </c>
      <c r="AA10" s="12" t="s">
        <v>80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f t="shared" si="0"/>
        <v>9.6750000000000003E-2</v>
      </c>
      <c r="AG10" s="11" t="s">
        <v>46</v>
      </c>
    </row>
    <row r="11" spans="1:33" x14ac:dyDescent="0.2">
      <c r="A11" s="8">
        <v>6572</v>
      </c>
      <c r="B11" s="9" t="s">
        <v>79</v>
      </c>
      <c r="C11" s="10">
        <v>43389</v>
      </c>
      <c r="D11" s="11">
        <v>113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81</v>
      </c>
      <c r="J11" s="12" t="s">
        <v>82</v>
      </c>
      <c r="K11" s="13" t="s">
        <v>40</v>
      </c>
      <c r="L11" s="11" t="str">
        <f>"000142"</f>
        <v>000142</v>
      </c>
      <c r="M11" s="10">
        <v>42795</v>
      </c>
      <c r="N11" s="11" t="str">
        <f>"000007"</f>
        <v>000007</v>
      </c>
      <c r="O11" s="10">
        <v>42867</v>
      </c>
      <c r="P11" s="11" t="str">
        <f>"000008"</f>
        <v>000008</v>
      </c>
      <c r="Q11" s="10">
        <v>42871</v>
      </c>
      <c r="R11" s="11">
        <v>17</v>
      </c>
      <c r="S11" s="11" t="str">
        <f>"006554"</f>
        <v>006554</v>
      </c>
      <c r="T11" s="10">
        <v>43383</v>
      </c>
      <c r="U11" s="14">
        <v>19.394469999999998</v>
      </c>
      <c r="V11" s="14">
        <v>2.33447</v>
      </c>
      <c r="W11" s="14">
        <v>17.059999999999999</v>
      </c>
      <c r="X11" s="11">
        <v>243</v>
      </c>
      <c r="Y11" s="10">
        <v>43389</v>
      </c>
      <c r="Z11" s="11">
        <v>9035309966</v>
      </c>
      <c r="AA11" s="12" t="s">
        <v>83</v>
      </c>
      <c r="AB11" s="11" t="s">
        <v>67</v>
      </c>
      <c r="AC11" s="12" t="s">
        <v>68</v>
      </c>
      <c r="AD11" s="11" t="s">
        <v>44</v>
      </c>
      <c r="AE11" s="12" t="s">
        <v>45</v>
      </c>
      <c r="AF11" s="14">
        <f t="shared" si="0"/>
        <v>0.19394469999999997</v>
      </c>
      <c r="AG11" s="11" t="s">
        <v>53</v>
      </c>
    </row>
    <row r="12" spans="1:33" x14ac:dyDescent="0.2">
      <c r="A12" s="8">
        <v>6573</v>
      </c>
      <c r="B12" s="9" t="s">
        <v>79</v>
      </c>
      <c r="C12" s="10">
        <v>43389</v>
      </c>
      <c r="D12" s="11">
        <v>113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40</v>
      </c>
      <c r="L12" s="11" t="str">
        <f>"000143"</f>
        <v>000143</v>
      </c>
      <c r="M12" s="10">
        <v>42794</v>
      </c>
      <c r="N12" s="11" t="str">
        <f>"000008"</f>
        <v>000008</v>
      </c>
      <c r="O12" s="10">
        <v>42867</v>
      </c>
      <c r="P12" s="11" t="str">
        <f>"000009"</f>
        <v>000009</v>
      </c>
      <c r="Q12" s="10">
        <v>42871</v>
      </c>
      <c r="R12" s="11">
        <v>17</v>
      </c>
      <c r="S12" s="11" t="str">
        <f>"006557"</f>
        <v>006557</v>
      </c>
      <c r="T12" s="10">
        <v>43383</v>
      </c>
      <c r="U12" s="14">
        <v>19.39546</v>
      </c>
      <c r="V12" s="14">
        <v>2.3354599999999999</v>
      </c>
      <c r="W12" s="14">
        <v>17.059999999999999</v>
      </c>
      <c r="X12" s="11">
        <v>243</v>
      </c>
      <c r="Y12" s="10">
        <v>43389</v>
      </c>
      <c r="Z12" s="11">
        <v>9845844399</v>
      </c>
      <c r="AA12" s="12" t="s">
        <v>86</v>
      </c>
      <c r="AB12" s="11" t="s">
        <v>67</v>
      </c>
      <c r="AC12" s="12" t="s">
        <v>68</v>
      </c>
      <c r="AD12" s="11" t="s">
        <v>44</v>
      </c>
      <c r="AE12" s="12" t="s">
        <v>45</v>
      </c>
      <c r="AF12" s="14">
        <f t="shared" si="0"/>
        <v>0.1939546</v>
      </c>
      <c r="AG12" s="11" t="s">
        <v>53</v>
      </c>
    </row>
    <row r="13" spans="1:33" x14ac:dyDescent="0.2">
      <c r="A13" s="8">
        <v>6760</v>
      </c>
      <c r="B13" s="9" t="s">
        <v>79</v>
      </c>
      <c r="C13" s="10">
        <v>43390</v>
      </c>
      <c r="D13" s="11">
        <v>113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89</v>
      </c>
      <c r="L13" s="11" t="str">
        <f>"000016"</f>
        <v>000016</v>
      </c>
      <c r="M13" s="10">
        <v>43293</v>
      </c>
      <c r="N13" s="11" t="str">
        <f>"000035"</f>
        <v>000035</v>
      </c>
      <c r="O13" s="10">
        <v>43319</v>
      </c>
      <c r="P13" s="11" t="str">
        <f>"000088"</f>
        <v>000088</v>
      </c>
      <c r="Q13" s="10">
        <v>43320</v>
      </c>
      <c r="R13" s="11">
        <v>18</v>
      </c>
      <c r="S13" s="11" t="str">
        <f>"006785"</f>
        <v>006785</v>
      </c>
      <c r="T13" s="10">
        <v>43389</v>
      </c>
      <c r="U13" s="14">
        <v>4.5762499999999999</v>
      </c>
      <c r="V13" s="14">
        <v>0.43020000000000003</v>
      </c>
      <c r="W13" s="14">
        <v>4.1460499999999998</v>
      </c>
      <c r="X13" s="11">
        <v>245</v>
      </c>
      <c r="Y13" s="10">
        <v>43390</v>
      </c>
      <c r="Z13" s="11">
        <v>123456789</v>
      </c>
      <c r="AA13" s="12" t="s">
        <v>50</v>
      </c>
      <c r="AB13" s="11" t="s">
        <v>90</v>
      </c>
      <c r="AC13" s="12" t="s">
        <v>91</v>
      </c>
      <c r="AD13" s="11" t="s">
        <v>44</v>
      </c>
      <c r="AE13" s="12" t="s">
        <v>45</v>
      </c>
      <c r="AF13" s="14">
        <f t="shared" si="0"/>
        <v>4.5762499999999998E-2</v>
      </c>
      <c r="AG13" s="11" t="s">
        <v>46</v>
      </c>
    </row>
    <row r="14" spans="1:33" x14ac:dyDescent="0.2">
      <c r="A14" s="8">
        <v>6761</v>
      </c>
      <c r="B14" s="9" t="s">
        <v>79</v>
      </c>
      <c r="C14" s="10">
        <v>43390</v>
      </c>
      <c r="D14" s="11">
        <v>113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92</v>
      </c>
      <c r="J14" s="12" t="s">
        <v>93</v>
      </c>
      <c r="K14" s="13" t="s">
        <v>94</v>
      </c>
      <c r="L14" s="11" t="str">
        <f>"000020"</f>
        <v>000020</v>
      </c>
      <c r="M14" s="10">
        <v>43293</v>
      </c>
      <c r="N14" s="11" t="str">
        <f>"000037"</f>
        <v>000037</v>
      </c>
      <c r="O14" s="10">
        <v>43319</v>
      </c>
      <c r="P14" s="11" t="str">
        <f>"000090"</f>
        <v>000090</v>
      </c>
      <c r="Q14" s="10">
        <v>43320</v>
      </c>
      <c r="R14" s="11">
        <v>18</v>
      </c>
      <c r="S14" s="11" t="str">
        <f>"006786"</f>
        <v>006786</v>
      </c>
      <c r="T14" s="10">
        <v>43389</v>
      </c>
      <c r="U14" s="14">
        <v>9.9574400000000001</v>
      </c>
      <c r="V14" s="14">
        <v>0.93601999999999996</v>
      </c>
      <c r="W14" s="14">
        <v>9.0214200000000009</v>
      </c>
      <c r="X14" s="11">
        <v>245</v>
      </c>
      <c r="Y14" s="10">
        <v>43390</v>
      </c>
      <c r="Z14" s="11">
        <v>123456789</v>
      </c>
      <c r="AA14" s="12" t="s">
        <v>50</v>
      </c>
      <c r="AB14" s="11" t="s">
        <v>95</v>
      </c>
      <c r="AC14" s="12" t="s">
        <v>96</v>
      </c>
      <c r="AD14" s="11" t="s">
        <v>44</v>
      </c>
      <c r="AE14" s="12" t="s">
        <v>45</v>
      </c>
      <c r="AF14" s="14">
        <f t="shared" si="0"/>
        <v>9.9574400000000007E-2</v>
      </c>
      <c r="AG14" s="11" t="s">
        <v>46</v>
      </c>
    </row>
    <row r="15" spans="1:33" x14ac:dyDescent="0.2">
      <c r="A15" s="8">
        <v>7244</v>
      </c>
      <c r="B15" s="9" t="s">
        <v>97</v>
      </c>
      <c r="C15" s="10">
        <v>43420</v>
      </c>
      <c r="D15" s="11">
        <v>113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40</v>
      </c>
      <c r="L15" s="11" t="str">
        <f>"000018"</f>
        <v>000018</v>
      </c>
      <c r="M15" s="10">
        <v>43293</v>
      </c>
      <c r="N15" s="11" t="str">
        <f>"000034"</f>
        <v>000034</v>
      </c>
      <c r="O15" s="10">
        <v>43319</v>
      </c>
      <c r="P15" s="11" t="str">
        <f>"000087"</f>
        <v>000087</v>
      </c>
      <c r="Q15" s="10">
        <v>43320</v>
      </c>
      <c r="R15" s="11">
        <v>18</v>
      </c>
      <c r="S15" s="11" t="str">
        <f>"007340"</f>
        <v>007340</v>
      </c>
      <c r="T15" s="10">
        <v>43418</v>
      </c>
      <c r="U15" s="14">
        <v>14.996359999999999</v>
      </c>
      <c r="V15" s="14">
        <v>1.4096500000000001</v>
      </c>
      <c r="W15" s="14">
        <v>13.58671</v>
      </c>
      <c r="X15" s="11">
        <v>265</v>
      </c>
      <c r="Y15" s="10">
        <v>43420</v>
      </c>
      <c r="Z15" s="11">
        <v>123456789</v>
      </c>
      <c r="AA15" s="12" t="s">
        <v>50</v>
      </c>
      <c r="AB15" s="11" t="s">
        <v>100</v>
      </c>
      <c r="AC15" s="12" t="s">
        <v>101</v>
      </c>
      <c r="AD15" s="11" t="s">
        <v>44</v>
      </c>
      <c r="AE15" s="12" t="s">
        <v>45</v>
      </c>
      <c r="AF15" s="14">
        <f t="shared" si="0"/>
        <v>0.1499636</v>
      </c>
      <c r="AG15" s="11" t="s">
        <v>46</v>
      </c>
    </row>
    <row r="16" spans="1:33" x14ac:dyDescent="0.2">
      <c r="A16" s="8">
        <v>7245</v>
      </c>
      <c r="B16" s="9" t="s">
        <v>97</v>
      </c>
      <c r="C16" s="10">
        <v>43420</v>
      </c>
      <c r="D16" s="11">
        <v>113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102</v>
      </c>
      <c r="J16" s="12" t="s">
        <v>103</v>
      </c>
      <c r="K16" s="13" t="s">
        <v>104</v>
      </c>
      <c r="L16" s="11" t="str">
        <f>"000019"</f>
        <v>000019</v>
      </c>
      <c r="M16" s="10">
        <v>43293</v>
      </c>
      <c r="N16" s="11" t="str">
        <f>"000036"</f>
        <v>000036</v>
      </c>
      <c r="O16" s="10">
        <v>43319</v>
      </c>
      <c r="P16" s="11" t="str">
        <f>"000089"</f>
        <v>000089</v>
      </c>
      <c r="Q16" s="10">
        <v>43320</v>
      </c>
      <c r="R16" s="11">
        <v>18</v>
      </c>
      <c r="S16" s="11" t="str">
        <f>"007341"</f>
        <v>007341</v>
      </c>
      <c r="T16" s="10">
        <v>43418</v>
      </c>
      <c r="U16" s="14">
        <v>14.92384</v>
      </c>
      <c r="V16" s="14">
        <v>1.4029</v>
      </c>
      <c r="W16" s="14">
        <v>13.52094</v>
      </c>
      <c r="X16" s="11">
        <v>265</v>
      </c>
      <c r="Y16" s="10">
        <v>43420</v>
      </c>
      <c r="Z16" s="11">
        <v>123456789</v>
      </c>
      <c r="AA16" s="12" t="s">
        <v>50</v>
      </c>
      <c r="AB16" s="11" t="s">
        <v>105</v>
      </c>
      <c r="AC16" s="12" t="s">
        <v>106</v>
      </c>
      <c r="AD16" s="11" t="s">
        <v>44</v>
      </c>
      <c r="AE16" s="12" t="s">
        <v>45</v>
      </c>
      <c r="AF16" s="14">
        <f t="shared" si="0"/>
        <v>0.14923839999999999</v>
      </c>
      <c r="AG16" s="11" t="s">
        <v>46</v>
      </c>
    </row>
    <row r="17" spans="1:33" x14ac:dyDescent="0.2">
      <c r="A17" s="8">
        <v>8087</v>
      </c>
      <c r="B17" s="9" t="s">
        <v>107</v>
      </c>
      <c r="C17" s="10">
        <v>43461</v>
      </c>
      <c r="D17" s="11">
        <v>113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108</v>
      </c>
      <c r="J17" s="12" t="s">
        <v>109</v>
      </c>
      <c r="K17" s="13" t="s">
        <v>60</v>
      </c>
      <c r="L17" s="11" t="str">
        <f>"000078"</f>
        <v>000078</v>
      </c>
      <c r="M17" s="10">
        <v>43370</v>
      </c>
      <c r="N17" s="11" t="str">
        <f>"000152"</f>
        <v>000152</v>
      </c>
      <c r="O17" s="10">
        <v>43371</v>
      </c>
      <c r="P17" s="11" t="str">
        <f>"000161"</f>
        <v>000161</v>
      </c>
      <c r="Q17" s="10">
        <v>43372</v>
      </c>
      <c r="R17" s="11">
        <v>17</v>
      </c>
      <c r="S17" s="11" t="str">
        <f>"008230"</f>
        <v>008230</v>
      </c>
      <c r="T17" s="10">
        <v>43456</v>
      </c>
      <c r="U17" s="14">
        <v>5.2389999999999999</v>
      </c>
      <c r="V17" s="14">
        <v>0.17799999999999999</v>
      </c>
      <c r="W17" s="14">
        <v>5.0609999999999999</v>
      </c>
      <c r="X17" s="11">
        <v>305</v>
      </c>
      <c r="Y17" s="10">
        <v>43461</v>
      </c>
      <c r="Z17" s="11">
        <v>9845117217</v>
      </c>
      <c r="AA17" s="12" t="s">
        <v>110</v>
      </c>
      <c r="AB17" s="11" t="s">
        <v>61</v>
      </c>
      <c r="AC17" s="12" t="s">
        <v>62</v>
      </c>
      <c r="AD17" s="11" t="s">
        <v>77</v>
      </c>
      <c r="AE17" s="12" t="s">
        <v>78</v>
      </c>
      <c r="AF17" s="14">
        <f t="shared" si="0"/>
        <v>5.2389999999999999E-2</v>
      </c>
      <c r="AG17" s="11" t="s">
        <v>46</v>
      </c>
    </row>
    <row r="18" spans="1:33" x14ac:dyDescent="0.2">
      <c r="A18" s="8">
        <v>8350</v>
      </c>
      <c r="B18" s="9" t="s">
        <v>111</v>
      </c>
      <c r="C18" s="10">
        <v>43467</v>
      </c>
      <c r="D18" s="11">
        <v>113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112</v>
      </c>
      <c r="J18" s="12" t="s">
        <v>113</v>
      </c>
      <c r="K18" s="13" t="s">
        <v>114</v>
      </c>
      <c r="L18" s="11" t="str">
        <f>"000012"</f>
        <v>000012</v>
      </c>
      <c r="M18" s="10">
        <v>43293</v>
      </c>
      <c r="N18" s="11" t="str">
        <f>"000033"</f>
        <v>000033</v>
      </c>
      <c r="O18" s="10">
        <v>43319</v>
      </c>
      <c r="P18" s="11" t="str">
        <f>"000086"</f>
        <v>000086</v>
      </c>
      <c r="Q18" s="10">
        <v>43320</v>
      </c>
      <c r="R18" s="11"/>
      <c r="S18" s="11" t="str">
        <f>"008032"</f>
        <v>008032</v>
      </c>
      <c r="T18" s="10">
        <v>43451</v>
      </c>
      <c r="U18" s="14">
        <v>17.173590000000001</v>
      </c>
      <c r="V18" s="14">
        <v>1.6122700000000001</v>
      </c>
      <c r="W18" s="14">
        <v>15.56132</v>
      </c>
      <c r="X18" s="11">
        <v>311</v>
      </c>
      <c r="Y18" s="10">
        <v>43467</v>
      </c>
      <c r="Z18" s="11">
        <v>123456789</v>
      </c>
      <c r="AA18" s="12" t="s">
        <v>50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f t="shared" si="0"/>
        <v>0.1717359</v>
      </c>
      <c r="AG18" s="11" t="s">
        <v>46</v>
      </c>
    </row>
    <row r="19" spans="1:33" x14ac:dyDescent="0.2">
      <c r="A19" s="8">
        <v>8372</v>
      </c>
      <c r="B19" s="9" t="s">
        <v>111</v>
      </c>
      <c r="C19" s="10">
        <v>43467</v>
      </c>
      <c r="D19" s="11">
        <v>113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115</v>
      </c>
      <c r="J19" s="12" t="s">
        <v>116</v>
      </c>
      <c r="K19" s="13" t="s">
        <v>60</v>
      </c>
      <c r="L19" s="11" t="str">
        <f>"000059"</f>
        <v>000059</v>
      </c>
      <c r="M19" s="10">
        <v>43320</v>
      </c>
      <c r="N19" s="11" t="str">
        <f>"000129"</f>
        <v>000129</v>
      </c>
      <c r="O19" s="10">
        <v>43344</v>
      </c>
      <c r="P19" s="11" t="str">
        <f>"000129"</f>
        <v>000129</v>
      </c>
      <c r="Q19" s="10">
        <v>43344</v>
      </c>
      <c r="R19" s="11"/>
      <c r="S19" s="11" t="str">
        <f>"008459"</f>
        <v>008459</v>
      </c>
      <c r="T19" s="10">
        <v>43466</v>
      </c>
      <c r="U19" s="14">
        <v>9.9007500000000004</v>
      </c>
      <c r="V19" s="14">
        <v>1.0521</v>
      </c>
      <c r="W19" s="14">
        <v>8.8486499999999992</v>
      </c>
      <c r="X19" s="11">
        <v>312</v>
      </c>
      <c r="Y19" s="10">
        <v>43467</v>
      </c>
      <c r="Z19" s="11">
        <v>9945525730</v>
      </c>
      <c r="AA19" s="12" t="s">
        <v>117</v>
      </c>
      <c r="AB19" s="11" t="s">
        <v>118</v>
      </c>
      <c r="AC19" s="12" t="s">
        <v>119</v>
      </c>
      <c r="AD19" s="11" t="s">
        <v>77</v>
      </c>
      <c r="AE19" s="12" t="s">
        <v>78</v>
      </c>
      <c r="AF19" s="14">
        <f t="shared" si="0"/>
        <v>9.9007499999999998E-2</v>
      </c>
      <c r="AG19" s="11" t="s">
        <v>46</v>
      </c>
    </row>
    <row r="20" spans="1:33" x14ac:dyDescent="0.2">
      <c r="A20" s="8">
        <v>8581</v>
      </c>
      <c r="B20" s="9" t="s">
        <v>111</v>
      </c>
      <c r="C20" s="10">
        <v>43481</v>
      </c>
      <c r="D20" s="11">
        <v>113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120</v>
      </c>
      <c r="J20" s="12" t="s">
        <v>121</v>
      </c>
      <c r="K20" s="13" t="s">
        <v>114</v>
      </c>
      <c r="L20" s="11" t="str">
        <f>"000013"</f>
        <v>000013</v>
      </c>
      <c r="M20" s="10">
        <v>43293</v>
      </c>
      <c r="N20" s="11" t="str">
        <f>"000032"</f>
        <v>000032</v>
      </c>
      <c r="O20" s="10">
        <v>43319</v>
      </c>
      <c r="P20" s="11" t="str">
        <f>"000085"</f>
        <v>000085</v>
      </c>
      <c r="Q20" s="10">
        <v>43320</v>
      </c>
      <c r="R20" s="11"/>
      <c r="S20" s="11" t="str">
        <f>"008468"</f>
        <v>008468</v>
      </c>
      <c r="T20" s="10">
        <v>43467</v>
      </c>
      <c r="U20" s="14">
        <v>24.975000000000001</v>
      </c>
      <c r="V20" s="14">
        <v>2.3476300000000001</v>
      </c>
      <c r="W20" s="14">
        <v>22.627369999999999</v>
      </c>
      <c r="X20" s="11">
        <v>323</v>
      </c>
      <c r="Y20" s="10">
        <v>43481</v>
      </c>
      <c r="Z20" s="11">
        <v>123456789</v>
      </c>
      <c r="AA20" s="12" t="s">
        <v>50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f t="shared" si="0"/>
        <v>0.24975000000000003</v>
      </c>
      <c r="AG20" s="11" t="s">
        <v>46</v>
      </c>
    </row>
    <row r="21" spans="1:33" x14ac:dyDescent="0.2">
      <c r="A21" s="8">
        <v>9071</v>
      </c>
      <c r="B21" s="9" t="s">
        <v>122</v>
      </c>
      <c r="C21" s="10">
        <v>43507</v>
      </c>
      <c r="D21" s="11">
        <v>113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64</v>
      </c>
      <c r="J21" s="12" t="s">
        <v>65</v>
      </c>
      <c r="K21" s="13" t="s">
        <v>56</v>
      </c>
      <c r="L21" s="11" t="str">
        <f>"000073"</f>
        <v>000073</v>
      </c>
      <c r="M21" s="10">
        <v>42585</v>
      </c>
      <c r="N21" s="11" t="str">
        <f>"000006"</f>
        <v>000006</v>
      </c>
      <c r="O21" s="10">
        <v>43024</v>
      </c>
      <c r="P21" s="11" t="str">
        <f>"000015"</f>
        <v>000015</v>
      </c>
      <c r="Q21" s="10">
        <v>43024</v>
      </c>
      <c r="R21" s="11"/>
      <c r="S21" s="11" t="str">
        <f>"008974"</f>
        <v>008974</v>
      </c>
      <c r="T21" s="10">
        <v>43490</v>
      </c>
      <c r="U21" s="14">
        <v>4.3444000000000003</v>
      </c>
      <c r="V21" s="14">
        <v>0.38330999999999998</v>
      </c>
      <c r="W21" s="14">
        <v>3.96109</v>
      </c>
      <c r="X21" s="11">
        <v>347</v>
      </c>
      <c r="Y21" s="10">
        <v>43507</v>
      </c>
      <c r="Z21" s="11">
        <v>123456789</v>
      </c>
      <c r="AA21" s="12" t="s">
        <v>66</v>
      </c>
      <c r="AB21" s="11" t="s">
        <v>67</v>
      </c>
      <c r="AC21" s="12" t="s">
        <v>68</v>
      </c>
      <c r="AD21" s="11" t="s">
        <v>44</v>
      </c>
      <c r="AE21" s="12" t="s">
        <v>45</v>
      </c>
      <c r="AF21" s="14">
        <f t="shared" si="0"/>
        <v>4.3444000000000003E-2</v>
      </c>
      <c r="AG21" s="11" t="s">
        <v>53</v>
      </c>
    </row>
    <row r="22" spans="1:33" x14ac:dyDescent="0.2">
      <c r="A22" s="8">
        <v>10060</v>
      </c>
      <c r="B22" s="9" t="s">
        <v>123</v>
      </c>
      <c r="C22" s="10">
        <v>43552</v>
      </c>
      <c r="D22" s="11">
        <v>113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124</v>
      </c>
      <c r="J22" s="12" t="s">
        <v>125</v>
      </c>
      <c r="K22" s="13" t="s">
        <v>56</v>
      </c>
      <c r="L22" s="11" t="str">
        <f>"000059"</f>
        <v>000059</v>
      </c>
      <c r="M22" s="10">
        <v>43069</v>
      </c>
      <c r="N22" s="11" t="str">
        <f>"000025"</f>
        <v>000025</v>
      </c>
      <c r="O22" s="10">
        <v>43165</v>
      </c>
      <c r="P22" s="11" t="str">
        <f>"000082"</f>
        <v>000082</v>
      </c>
      <c r="Q22" s="10">
        <v>43165</v>
      </c>
      <c r="R22" s="11"/>
      <c r="S22" s="11" t="str">
        <f>"009983"</f>
        <v>009983</v>
      </c>
      <c r="T22" s="10">
        <v>43551</v>
      </c>
      <c r="U22" s="14">
        <v>9.8773700000000009</v>
      </c>
      <c r="V22" s="14">
        <v>0.63339999999999996</v>
      </c>
      <c r="W22" s="14">
        <v>9.2439699999999991</v>
      </c>
      <c r="X22" s="11">
        <v>391</v>
      </c>
      <c r="Y22" s="10">
        <v>43552</v>
      </c>
      <c r="Z22" s="11">
        <v>123456789</v>
      </c>
      <c r="AA22" s="12" t="s">
        <v>126</v>
      </c>
      <c r="AB22" s="11" t="s">
        <v>67</v>
      </c>
      <c r="AC22" s="12" t="s">
        <v>68</v>
      </c>
      <c r="AD22" s="11" t="s">
        <v>44</v>
      </c>
      <c r="AE22" s="12" t="s">
        <v>45</v>
      </c>
      <c r="AF22" s="14">
        <f t="shared" si="0"/>
        <v>9.8773700000000006E-2</v>
      </c>
      <c r="AG22" s="11" t="s">
        <v>53</v>
      </c>
    </row>
    <row r="23" spans="1:33" x14ac:dyDescent="0.2">
      <c r="A23" s="8">
        <v>10113</v>
      </c>
      <c r="B23" s="9" t="s">
        <v>123</v>
      </c>
      <c r="C23" s="10">
        <v>43552</v>
      </c>
      <c r="D23" s="11">
        <v>113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127</v>
      </c>
      <c r="J23" s="12" t="s">
        <v>128</v>
      </c>
      <c r="K23" s="13" t="s">
        <v>129</v>
      </c>
      <c r="L23" s="11" t="str">
        <f>"000041"</f>
        <v>000041</v>
      </c>
      <c r="M23" s="10">
        <v>42887</v>
      </c>
      <c r="N23" s="11" t="str">
        <f>"000007"</f>
        <v>000007</v>
      </c>
      <c r="O23" s="10">
        <v>43060</v>
      </c>
      <c r="P23" s="11" t="str">
        <f>"000006"</f>
        <v>000006</v>
      </c>
      <c r="Q23" s="10">
        <v>43060</v>
      </c>
      <c r="R23" s="11"/>
      <c r="S23" s="11" t="str">
        <f>"010148"</f>
        <v>010148</v>
      </c>
      <c r="T23" s="10">
        <v>43552</v>
      </c>
      <c r="U23" s="14">
        <v>19.806819999999998</v>
      </c>
      <c r="V23" s="14">
        <v>2.1594600000000002</v>
      </c>
      <c r="W23" s="14">
        <v>17.647359999999999</v>
      </c>
      <c r="X23" s="11">
        <v>392</v>
      </c>
      <c r="Y23" s="10">
        <v>43552</v>
      </c>
      <c r="Z23" s="11">
        <v>8022975815</v>
      </c>
      <c r="AA23" s="12" t="s">
        <v>50</v>
      </c>
      <c r="AB23" s="11" t="s">
        <v>51</v>
      </c>
      <c r="AC23" s="12" t="s">
        <v>52</v>
      </c>
      <c r="AD23" s="11" t="s">
        <v>130</v>
      </c>
      <c r="AE23" s="12" t="s">
        <v>131</v>
      </c>
      <c r="AF23" s="14">
        <f t="shared" si="0"/>
        <v>0.19806819999999997</v>
      </c>
      <c r="AG23" s="11" t="s">
        <v>53</v>
      </c>
    </row>
    <row r="24" spans="1:33" x14ac:dyDescent="0.2">
      <c r="A24" s="8">
        <v>10114</v>
      </c>
      <c r="B24" s="9" t="s">
        <v>123</v>
      </c>
      <c r="C24" s="10">
        <v>43552</v>
      </c>
      <c r="D24" s="11">
        <v>113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132</v>
      </c>
      <c r="J24" s="12" t="s">
        <v>133</v>
      </c>
      <c r="K24" s="13" t="s">
        <v>56</v>
      </c>
      <c r="L24" s="11" t="str">
        <f>"000044"</f>
        <v>000044</v>
      </c>
      <c r="M24" s="10">
        <v>42887</v>
      </c>
      <c r="N24" s="11" t="str">
        <f>"000006"</f>
        <v>000006</v>
      </c>
      <c r="O24" s="10">
        <v>43060</v>
      </c>
      <c r="P24" s="11" t="str">
        <f>"000007"</f>
        <v>000007</v>
      </c>
      <c r="Q24" s="10">
        <v>43060</v>
      </c>
      <c r="R24" s="11"/>
      <c r="S24" s="11" t="str">
        <f>"010149"</f>
        <v>010149</v>
      </c>
      <c r="T24" s="10">
        <v>43552</v>
      </c>
      <c r="U24" s="14">
        <v>19.80246</v>
      </c>
      <c r="V24" s="14">
        <v>2.1589100000000001</v>
      </c>
      <c r="W24" s="14">
        <v>17.643550000000001</v>
      </c>
      <c r="X24" s="11">
        <v>392</v>
      </c>
      <c r="Y24" s="10">
        <v>43552</v>
      </c>
      <c r="Z24" s="11">
        <v>8022975815</v>
      </c>
      <c r="AA24" s="12" t="s">
        <v>50</v>
      </c>
      <c r="AB24" s="11" t="s">
        <v>51</v>
      </c>
      <c r="AC24" s="12" t="s">
        <v>52</v>
      </c>
      <c r="AD24" s="11" t="s">
        <v>130</v>
      </c>
      <c r="AE24" s="12" t="s">
        <v>131</v>
      </c>
      <c r="AF24" s="14">
        <f t="shared" si="0"/>
        <v>0.1980246</v>
      </c>
      <c r="AG24" s="11" t="s">
        <v>53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2019-06-13T08:01:06Z</dcterms:modified>
</cp:coreProperties>
</file>