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3" i="1" l="1"/>
  <c r="S13" i="1"/>
  <c r="P13" i="1"/>
  <c r="N13" i="1"/>
  <c r="L13" i="1"/>
  <c r="AF12" i="1"/>
  <c r="S12" i="1"/>
  <c r="P12" i="1"/>
  <c r="N12" i="1"/>
  <c r="L12" i="1"/>
  <c r="AF11" i="1"/>
  <c r="S11" i="1"/>
  <c r="P11" i="1"/>
  <c r="N11" i="1"/>
  <c r="L11" i="1"/>
  <c r="AF10" i="1"/>
  <c r="S10" i="1"/>
  <c r="P10" i="1"/>
  <c r="N10" i="1"/>
  <c r="L10" i="1"/>
  <c r="AF9" i="1"/>
  <c r="S9" i="1"/>
  <c r="P9" i="1"/>
  <c r="N9" i="1"/>
  <c r="L9" i="1"/>
  <c r="AF8"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<sst xmlns="http://schemas.openxmlformats.org/spreadsheetml/2006/main" count="201" uniqueCount="95">
  <si>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</si>
  <si>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</si>
  <si>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</si>
  <si>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</si>
  <si>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</si>
  <si>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</si>
  <si>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</si>
  <si>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</si>
  <si>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</si>
  <si>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</si>
  <si>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</si>
  <si>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</si>
  <si>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</si>
  <si>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</si>
  <si>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</si>
  <si>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</si>
  <si>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</si>
  <si>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</si>
  <si>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</si>
  <si>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</si>
  <si>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</si>
  <si>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</si>
  <si>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</si>
  <si>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</si>
  <si>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</si>
  <si>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</si>
  <si>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</si>
  <si>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</si>
  <si>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</si>
  <si>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</si>
  <si>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</si>
  <si>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</si>
  <si>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</si>
  <si>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June</t>
  </si>
  <si>
    <t>Agaram</t>
  </si>
  <si>
    <t>Dommaluru</t>
  </si>
  <si>
    <t>Shanthi Nagara</t>
  </si>
  <si>
    <t>East</t>
  </si>
  <si>
    <t>114-16-000006</t>
  </si>
  <si>
    <t>DESILTING OF DRAINS AND PROVIDING PATCH WORKS IN JAIRAJNAGAR IN WARD NO 114 AGARAM</t>
  </si>
  <si>
    <t>Footpaths &amp; Walkability</t>
  </si>
  <si>
    <t xml:space="preserve">SRIKANTHA K R </t>
  </si>
  <si>
    <t>P1771</t>
  </si>
  <si>
    <t>Zone Works - POW Works</t>
  </si>
  <si>
    <t>ddo086</t>
  </si>
  <si>
    <t xml:space="preserve"> Assistant Executive Engineer Dommalur East Zone</t>
  </si>
  <si>
    <t>Pending</t>
  </si>
  <si>
    <t>114-16-000007</t>
  </si>
  <si>
    <t>DESILTING OF DRAINS AND PROVIDING PATCH WORKS IN RUDRAPPA GARDEN IN WARD NO 114 AGARAM</t>
  </si>
  <si>
    <t>July</t>
  </si>
  <si>
    <t>114-16-000001</t>
  </si>
  <si>
    <t>Operation and Maintenance of street lights at Agaram and Vannarpet area ward nos 114 and 115 Package E29 for one year.</t>
  </si>
  <si>
    <t>M/s.Hitech Electricals</t>
  </si>
  <si>
    <t>P0300</t>
  </si>
  <si>
    <t>M and R to Street Lights - Replacement of Burnt Bulbs etc. (Package)</t>
  </si>
  <si>
    <t>ddo089</t>
  </si>
  <si>
    <t xml:space="preserve"> Assistant Executive Engineer Electrical East Zone</t>
  </si>
  <si>
    <t>314-12-000022</t>
  </si>
  <si>
    <t>Annual Street light maintenance at ward no 114 and 115 Package-E22</t>
  </si>
  <si>
    <t>M/S. SHREE BHARATHI ELECTRICALS</t>
  </si>
  <si>
    <t>October</t>
  </si>
  <si>
    <t>114-14-000029</t>
  </si>
  <si>
    <t xml:space="preserve">Development of football field at Ward No.114 </t>
  </si>
  <si>
    <t>KRIDL</t>
  </si>
  <si>
    <t>ddo075</t>
  </si>
  <si>
    <t xml:space="preserve"> Executive Engineer Project East Zone</t>
  </si>
  <si>
    <t>November</t>
  </si>
  <si>
    <t>114-18-000001</t>
  </si>
  <si>
    <t>Consultancy Services for preparation of detailed Survey, Designs, Drawings, Estimate, Bid Document, Bill of Quantities for the work Construction of MLA Office Building In Ward No 114 &amp; Construction of Community hall In Ward No 89, 111 and 117 in shanthinagara assembly constituency- Package Works (Total No of Works 08) Estimate Cost Rs 39.85 Lakhs Construction of MLA Office at ORC Road Austin Town at Old MLA Office Building in ward no 114 Agram (2nd Stage)</t>
  </si>
  <si>
    <t>Public Amenities</t>
  </si>
  <si>
    <t>Vidhyadhar S Wodeyar</t>
  </si>
  <si>
    <t>P3111</t>
  </si>
  <si>
    <t>State Finance Commission Untied Grant Works</t>
  </si>
  <si>
    <t>Current</t>
  </si>
  <si>
    <t>January</t>
  </si>
  <si>
    <t>114-17-000019</t>
  </si>
  <si>
    <t>Rewiring and improvements to lighting system at Corporation nursery and Primary school near Jhon Bull street in Austin Town in Agaram ward no 114</t>
  </si>
  <si>
    <t>Other Ward Works</t>
  </si>
  <si>
    <t>M/s SMG Electricals</t>
  </si>
  <si>
    <t>P0294</t>
  </si>
  <si>
    <t>M and R to Electrical Inst in BMP Buildings, Schools, M.Homes, Community Halls, Markets and Others</t>
  </si>
  <si>
    <t>114-18-000020</t>
  </si>
  <si>
    <t xml:space="preserve">Providing Safety grill and beautification around Indira Canteen in Ward No. 114 Agaram </t>
  </si>
  <si>
    <t>Indira Canteen</t>
  </si>
  <si>
    <t>P3106</t>
  </si>
  <si>
    <t>Nagarothana Works</t>
  </si>
  <si>
    <t>February</t>
  </si>
  <si>
    <t>114-17-000020</t>
  </si>
  <si>
    <t>Rewiring and improvements to lighting system at Corporation Girls High school and Junior College Austin town in ward no 114</t>
  </si>
  <si>
    <t xml:space="preserve">M/s SMG Electricals </t>
  </si>
  <si>
    <t>114-17-000018</t>
  </si>
  <si>
    <t xml:space="preserve">Providing and fixing of LED Street lights in Ward No 114 in Shanthinagar Division </t>
  </si>
  <si>
    <t>M/s.KRIDL</t>
  </si>
  <si>
    <t>P3110</t>
  </si>
  <si>
    <t>14th Finance Commission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</si>
</sst>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workbookViewId="0">
      <pane ySplit="1" topLeftCell="A2" activePane="bottomLeft" state="frozen"/>
      <selection activeCell="H1" sqref="H1"/>
      <selection pane="bottomLeft" activeCell="A2" sqref="A2:XFD13"/>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2346</v>
      </c>
      <c r="B2" s="9" t="s">
        <v>33</v>
      </c>
      <c r="C2" s="10">
        <v>43269</v>
      </c>
      <c r="D2" s="11">
        <v>114</v>
      </c>
      <c r="E2" s="12" t="s">
        <v>34</v>
      </c>
      <c r="F2" s="12" t="s">
        <v>35</v>
      </c>
      <c r="G2" s="12" t="s">
        <v>36</v>
      </c>
      <c r="H2" s="12" t="s">
        <v>37</v>
      </c>
      <c r="I2" s="11" t="s">
        <v>38</v>
      </c>
      <c r="J2" s="12" t="s">
        <v>39</v>
      </c>
      <c r="K2" s="13" t="s">
        <v>40</v>
      </c>
      <c r="L2" s="11" t="str">
        <f>"000009"</f>
        <v>000009</v>
      </c>
      <c r="M2" s="10">
        <v>42480</v>
      </c>
      <c r="N2" s="11" t="str">
        <f>"000098"</f>
        <v>000098</v>
      </c>
      <c r="O2" s="10">
        <v>42642</v>
      </c>
      <c r="P2" s="11" t="str">
        <f>"000121"</f>
        <v>000121</v>
      </c>
      <c r="Q2" s="10">
        <v>42642</v>
      </c>
      <c r="R2" s="11">
        <v>16</v>
      </c>
      <c r="S2" s="11" t="str">
        <f>"002412"</f>
        <v>002412</v>
      </c>
      <c r="T2" s="10">
        <v>43262</v>
      </c>
      <c r="U2" s="14">
        <v>9.2123500000000007</v>
      </c>
      <c r="V2" s="14">
        <v>0.63575000000000004</v>
      </c>
      <c r="W2" s="14">
        <v>8.5765999999999991</v>
      </c>
      <c r="X2" s="11">
        <v>90</v>
      </c>
      <c r="Y2" s="10">
        <v>43269</v>
      </c>
      <c r="Z2" s="11">
        <v>8022975812</v>
      </c>
      <c r="AA2" s="12" t="s">
        <v>41</v>
      </c>
      <c r="AB2" s="11" t="s">
        <v>42</v>
      </c>
      <c r="AC2" s="12" t="s">
        <v>43</v>
      </c>
      <c r="AD2" s="11" t="s">
        <v>44</v>
      </c>
      <c r="AE2" s="12" t="s">
        <v>45</v>
      </c>
      <c r="AF2" s="14">
        <v>9.2123500000000011E-2</v>
      </c>
      <c r="AG2" s="11" t="s">
        <v>46</v>
      </c>
    </row>
    <row r="3" spans="1:33" x14ac:dyDescent="0.2">
      <c r="A3" s="8">
        <v>2347</v>
      </c>
      <c r="B3" s="9" t="s">
        <v>33</v>
      </c>
      <c r="C3" s="10">
        <v>43269</v>
      </c>
      <c r="D3" s="11">
        <v>114</v>
      </c>
      <c r="E3" s="12" t="s">
        <v>34</v>
      </c>
      <c r="F3" s="12" t="s">
        <v>35</v>
      </c>
      <c r="G3" s="12" t="s">
        <v>36</v>
      </c>
      <c r="H3" s="12" t="s">
        <v>37</v>
      </c>
      <c r="I3" s="11" t="s">
        <v>47</v>
      </c>
      <c r="J3" s="12" t="s">
        <v>48</v>
      </c>
      <c r="K3" s="13" t="s">
        <v>40</v>
      </c>
      <c r="L3" s="11" t="str">
        <f>"000008"</f>
        <v>000008</v>
      </c>
      <c r="M3" s="10">
        <v>42510</v>
      </c>
      <c r="N3" s="11" t="str">
        <f>"000097"</f>
        <v>000097</v>
      </c>
      <c r="O3" s="10">
        <v>42642</v>
      </c>
      <c r="P3" s="11" t="str">
        <f>"000122"</f>
        <v>000122</v>
      </c>
      <c r="Q3" s="10">
        <v>42642</v>
      </c>
      <c r="R3" s="11">
        <v>16</v>
      </c>
      <c r="S3" s="11" t="str">
        <f>"002414"</f>
        <v>002414</v>
      </c>
      <c r="T3" s="10">
        <v>43262</v>
      </c>
      <c r="U3" s="14">
        <v>7.6786500000000002</v>
      </c>
      <c r="V3" s="14">
        <v>0.52986999999999995</v>
      </c>
      <c r="W3" s="14">
        <v>7.1487800000000004</v>
      </c>
      <c r="X3" s="11">
        <v>90</v>
      </c>
      <c r="Y3" s="10">
        <v>43269</v>
      </c>
      <c r="Z3" s="11">
        <v>8022975812</v>
      </c>
      <c r="AA3" s="12" t="s">
        <v>41</v>
      </c>
      <c r="AB3" s="11" t="s">
        <v>42</v>
      </c>
      <c r="AC3" s="12" t="s">
        <v>43</v>
      </c>
      <c r="AD3" s="11" t="s">
        <v>44</v>
      </c>
      <c r="AE3" s="12" t="s">
        <v>45</v>
      </c>
      <c r="AF3" s="14">
        <v>7.6786500000000008E-2</v>
      </c>
      <c r="AG3" s="11" t="s">
        <v>46</v>
      </c>
    </row>
    <row r="4" spans="1:33" x14ac:dyDescent="0.2">
      <c r="A4" s="8">
        <v>3550</v>
      </c>
      <c r="B4" s="9" t="s">
        <v>49</v>
      </c>
      <c r="C4" s="10">
        <v>43299</v>
      </c>
      <c r="D4" s="11">
        <v>114</v>
      </c>
      <c r="E4" s="12" t="s">
        <v>34</v>
      </c>
      <c r="F4" s="12" t="s">
        <v>35</v>
      </c>
      <c r="G4" s="12" t="s">
        <v>36</v>
      </c>
      <c r="H4" s="12" t="s">
        <v>37</v>
      </c>
      <c r="I4" s="11" t="s">
        <v>50</v>
      </c>
      <c r="J4" s="12" t="s">
        <v>51</v>
      </c>
      <c r="K4" s="13" t="s">
        <v>40</v>
      </c>
      <c r="L4" s="11" t="str">
        <f>"000003"</f>
        <v>000003</v>
      </c>
      <c r="M4" s="10">
        <v>42947</v>
      </c>
      <c r="N4" s="11" t="str">
        <f>"000203"</f>
        <v>000203</v>
      </c>
      <c r="O4" s="10">
        <v>43165</v>
      </c>
      <c r="P4" s="11" t="str">
        <f>"000192"</f>
        <v>000192</v>
      </c>
      <c r="Q4" s="10">
        <v>43165</v>
      </c>
      <c r="R4" s="11">
        <v>16</v>
      </c>
      <c r="S4" s="11" t="str">
        <f>"003961"</f>
        <v>003961</v>
      </c>
      <c r="T4" s="10">
        <v>43299</v>
      </c>
      <c r="U4" s="14">
        <v>7.4925199999999998</v>
      </c>
      <c r="V4" s="14">
        <v>0.79293000000000002</v>
      </c>
      <c r="W4" s="14">
        <v>6.6995899999999997</v>
      </c>
      <c r="X4" s="11">
        <v>127</v>
      </c>
      <c r="Y4" s="10">
        <v>43299</v>
      </c>
      <c r="Z4" s="11">
        <v>9901801661</v>
      </c>
      <c r="AA4" s="12" t="s">
        <v>52</v>
      </c>
      <c r="AB4" s="11" t="s">
        <v>53</v>
      </c>
      <c r="AC4" s="12" t="s">
        <v>54</v>
      </c>
      <c r="AD4" s="11" t="s">
        <v>55</v>
      </c>
      <c r="AE4" s="12" t="s">
        <v>56</v>
      </c>
      <c r="AF4" s="14">
        <v>7.4925199999999997E-2</v>
      </c>
      <c r="AG4" s="11" t="s">
        <v>46</v>
      </c>
    </row>
    <row r="5" spans="1:33" x14ac:dyDescent="0.2">
      <c r="A5" s="8">
        <v>3551</v>
      </c>
      <c r="B5" s="9" t="s">
        <v>49</v>
      </c>
      <c r="C5" s="10">
        <v>43299</v>
      </c>
      <c r="D5" s="11">
        <v>114</v>
      </c>
      <c r="E5" s="12" t="s">
        <v>34</v>
      </c>
      <c r="F5" s="12" t="s">
        <v>35</v>
      </c>
      <c r="G5" s="12" t="s">
        <v>36</v>
      </c>
      <c r="H5" s="12" t="s">
        <v>37</v>
      </c>
      <c r="I5" s="11" t="s">
        <v>50</v>
      </c>
      <c r="J5" s="12" t="s">
        <v>51</v>
      </c>
      <c r="K5" s="13" t="s">
        <v>40</v>
      </c>
      <c r="L5" s="11" t="str">
        <f>"000003"</f>
        <v>000003</v>
      </c>
      <c r="M5" s="10">
        <v>42947</v>
      </c>
      <c r="N5" s="11" t="str">
        <f>"000203"</f>
        <v>000203</v>
      </c>
      <c r="O5" s="10">
        <v>43165</v>
      </c>
      <c r="P5" s="11" t="str">
        <f>"000192"</f>
        <v>000192</v>
      </c>
      <c r="Q5" s="10">
        <v>43165</v>
      </c>
      <c r="R5" s="11">
        <v>16</v>
      </c>
      <c r="S5" s="11" t="str">
        <f>"003961"</f>
        <v>003961</v>
      </c>
      <c r="T5" s="10">
        <v>43299</v>
      </c>
      <c r="U5" s="14">
        <v>9.3656600000000001</v>
      </c>
      <c r="V5" s="14">
        <v>0.76122999999999996</v>
      </c>
      <c r="W5" s="14">
        <v>8.6044300000000007</v>
      </c>
      <c r="X5" s="11">
        <v>127</v>
      </c>
      <c r="Y5" s="10">
        <v>43299</v>
      </c>
      <c r="Z5" s="11">
        <v>9901801661</v>
      </c>
      <c r="AA5" s="12" t="s">
        <v>52</v>
      </c>
      <c r="AB5" s="11" t="s">
        <v>53</v>
      </c>
      <c r="AC5" s="12" t="s">
        <v>54</v>
      </c>
      <c r="AD5" s="11" t="s">
        <v>55</v>
      </c>
      <c r="AE5" s="12" t="s">
        <v>56</v>
      </c>
      <c r="AF5" s="14">
        <v>9.3656600000000007E-2</v>
      </c>
      <c r="AG5" s="11" t="s">
        <v>46</v>
      </c>
    </row>
    <row r="6" spans="1:33" x14ac:dyDescent="0.2">
      <c r="A6" s="8">
        <v>3552</v>
      </c>
      <c r="B6" s="9" t="s">
        <v>49</v>
      </c>
      <c r="C6" s="10">
        <v>43299</v>
      </c>
      <c r="D6" s="11">
        <v>114</v>
      </c>
      <c r="E6" s="12" t="s">
        <v>34</v>
      </c>
      <c r="F6" s="12" t="s">
        <v>35</v>
      </c>
      <c r="G6" s="12" t="s">
        <v>36</v>
      </c>
      <c r="H6" s="12" t="s">
        <v>37</v>
      </c>
      <c r="I6" s="11" t="s">
        <v>57</v>
      </c>
      <c r="J6" s="12" t="s">
        <v>58</v>
      </c>
      <c r="K6" s="13" t="s">
        <v>40</v>
      </c>
      <c r="L6" s="11" t="str">
        <f>"000027"</f>
        <v>000027</v>
      </c>
      <c r="M6" s="10">
        <v>41222</v>
      </c>
      <c r="N6" s="11" t="str">
        <f>"000092"</f>
        <v>000092</v>
      </c>
      <c r="O6" s="10">
        <v>42415</v>
      </c>
      <c r="P6" s="11" t="str">
        <f>"000226"</f>
        <v>000226</v>
      </c>
      <c r="Q6" s="10">
        <v>42415</v>
      </c>
      <c r="R6" s="11">
        <v>12</v>
      </c>
      <c r="S6" s="11" t="str">
        <f>"003883"</f>
        <v>003883</v>
      </c>
      <c r="T6" s="10">
        <v>42572</v>
      </c>
      <c r="U6" s="14">
        <v>2.7438699999999998</v>
      </c>
      <c r="V6" s="14">
        <v>0.33229999999999998</v>
      </c>
      <c r="W6" s="14">
        <v>2.4115700000000002</v>
      </c>
      <c r="X6" s="11">
        <v>128</v>
      </c>
      <c r="Y6" s="10">
        <v>43299</v>
      </c>
      <c r="Z6" s="11">
        <v>9448084879</v>
      </c>
      <c r="AA6" s="12" t="s">
        <v>59</v>
      </c>
      <c r="AB6" s="11" t="s">
        <v>53</v>
      </c>
      <c r="AC6" s="12" t="s">
        <v>54</v>
      </c>
      <c r="AD6" s="11" t="s">
        <v>55</v>
      </c>
      <c r="AE6" s="12" t="s">
        <v>56</v>
      </c>
      <c r="AF6" s="14">
        <v>2.7438699999999996E-2</v>
      </c>
      <c r="AG6" s="11" t="s">
        <v>46</v>
      </c>
    </row>
    <row r="7" spans="1:33" x14ac:dyDescent="0.2">
      <c r="A7" s="8">
        <v>3763</v>
      </c>
      <c r="B7" s="9" t="s">
        <v>49</v>
      </c>
      <c r="C7" s="10">
        <v>43301</v>
      </c>
      <c r="D7" s="11">
        <v>114</v>
      </c>
      <c r="E7" s="12" t="s">
        <v>34</v>
      </c>
      <c r="F7" s="12" t="s">
        <v>35</v>
      </c>
      <c r="G7" s="12" t="s">
        <v>36</v>
      </c>
      <c r="H7" s="12" t="s">
        <v>37</v>
      </c>
      <c r="I7" s="11" t="s">
        <v>50</v>
      </c>
      <c r="J7" s="12" t="s">
        <v>51</v>
      </c>
      <c r="K7" s="13" t="s">
        <v>40</v>
      </c>
      <c r="L7" s="11" t="str">
        <f>"000003"</f>
        <v>000003</v>
      </c>
      <c r="M7" s="10">
        <v>42947</v>
      </c>
      <c r="N7" s="11" t="str">
        <f>"000203"</f>
        <v>000203</v>
      </c>
      <c r="O7" s="10">
        <v>43165</v>
      </c>
      <c r="P7" s="11" t="str">
        <f>"000192"</f>
        <v>000192</v>
      </c>
      <c r="Q7" s="10">
        <v>43165</v>
      </c>
      <c r="R7" s="11">
        <v>16</v>
      </c>
      <c r="S7" s="11" t="str">
        <f>"003961"</f>
        <v>003961</v>
      </c>
      <c r="T7" s="10">
        <v>43299</v>
      </c>
      <c r="U7" s="14">
        <v>5.6193900000000001</v>
      </c>
      <c r="V7" s="14">
        <v>0.45648</v>
      </c>
      <c r="W7" s="14">
        <v>5.1629100000000001</v>
      </c>
      <c r="X7" s="11">
        <v>134</v>
      </c>
      <c r="Y7" s="10">
        <v>43301</v>
      </c>
      <c r="Z7" s="11">
        <v>9901801661</v>
      </c>
      <c r="AA7" s="12" t="s">
        <v>52</v>
      </c>
      <c r="AB7" s="11" t="s">
        <v>53</v>
      </c>
      <c r="AC7" s="12" t="s">
        <v>54</v>
      </c>
      <c r="AD7" s="11" t="s">
        <v>55</v>
      </c>
      <c r="AE7" s="12" t="s">
        <v>56</v>
      </c>
      <c r="AF7" s="14">
        <v>5.6193899999999998E-2</v>
      </c>
      <c r="AG7" s="11" t="s">
        <v>46</v>
      </c>
    </row>
    <row r="8" spans="1:33" x14ac:dyDescent="0.2">
      <c r="A8" s="8">
        <v>6163</v>
      </c>
      <c r="B8" s="9" t="s">
        <v>60</v>
      </c>
      <c r="C8" s="10">
        <v>43385</v>
      </c>
      <c r="D8" s="11">
        <v>114</v>
      </c>
      <c r="E8" s="12" t="s">
        <v>34</v>
      </c>
      <c r="F8" s="12" t="s">
        <v>35</v>
      </c>
      <c r="G8" s="12" t="s">
        <v>36</v>
      </c>
      <c r="H8" s="12" t="s">
        <v>37</v>
      </c>
      <c r="I8" s="11" t="s">
        <v>61</v>
      </c>
      <c r="J8" s="12" t="s">
        <v>62</v>
      </c>
      <c r="K8" s="13" t="s">
        <v>40</v>
      </c>
      <c r="L8" s="11" t="str">
        <f>"000174"</f>
        <v>000174</v>
      </c>
      <c r="M8" s="10">
        <v>42887</v>
      </c>
      <c r="N8" s="11" t="str">
        <f>"000002"</f>
        <v>000002</v>
      </c>
      <c r="O8" s="10">
        <v>42825</v>
      </c>
      <c r="P8" s="11" t="str">
        <f>"000128"</f>
        <v>000128</v>
      </c>
      <c r="Q8" s="10">
        <v>42521</v>
      </c>
      <c r="R8" s="11">
        <v>14</v>
      </c>
      <c r="S8" s="11" t="str">
        <f>"006083"</f>
        <v>006083</v>
      </c>
      <c r="T8" s="10">
        <v>43374</v>
      </c>
      <c r="U8" s="14">
        <v>24.431439999999998</v>
      </c>
      <c r="V8" s="14">
        <v>1.93041</v>
      </c>
      <c r="W8" s="14">
        <v>22.50103</v>
      </c>
      <c r="X8" s="11">
        <v>231</v>
      </c>
      <c r="Y8" s="10">
        <v>43385</v>
      </c>
      <c r="Z8" s="11">
        <v>8022975815</v>
      </c>
      <c r="AA8" s="12" t="s">
        <v>63</v>
      </c>
      <c r="AB8" s="11" t="s">
        <v>42</v>
      </c>
      <c r="AC8" s="12" t="s">
        <v>43</v>
      </c>
      <c r="AD8" s="11" t="s">
        <v>64</v>
      </c>
      <c r="AE8" s="12" t="s">
        <v>65</v>
      </c>
      <c r="AF8" s="14">
        <f t="shared" ref="AF8:AF13" si="0">U8/100</f>
        <v>0.24431439999999999</v>
      </c>
      <c r="AG8" s="11" t="s">
        <v>46</v>
      </c>
    </row>
    <row r="9" spans="1:33" x14ac:dyDescent="0.2">
      <c r="A9" s="8">
        <v>7335</v>
      </c>
      <c r="B9" s="9" t="s">
        <v>66</v>
      </c>
      <c r="C9" s="10">
        <v>43424</v>
      </c>
      <c r="D9" s="11">
        <v>114</v>
      </c>
      <c r="E9" s="12" t="s">
        <v>34</v>
      </c>
      <c r="F9" s="12" t="s">
        <v>35</v>
      </c>
      <c r="G9" s="12" t="s">
        <v>36</v>
      </c>
      <c r="H9" s="12" t="s">
        <v>37</v>
      </c>
      <c r="I9" s="11" t="s">
        <v>67</v>
      </c>
      <c r="J9" s="12" t="s">
        <v>68</v>
      </c>
      <c r="K9" s="13" t="s">
        <v>69</v>
      </c>
      <c r="L9" s="11" t="str">
        <f>"000101"</f>
        <v>000101</v>
      </c>
      <c r="M9" s="10">
        <v>43407</v>
      </c>
      <c r="N9" s="11" t="str">
        <f>"000046"</f>
        <v>000046</v>
      </c>
      <c r="O9" s="10">
        <v>43407</v>
      </c>
      <c r="P9" s="11" t="str">
        <f>"000063"</f>
        <v>000063</v>
      </c>
      <c r="Q9" s="10">
        <v>43407</v>
      </c>
      <c r="R9" s="11">
        <v>18</v>
      </c>
      <c r="S9" s="11" t="str">
        <f>"007393"</f>
        <v>007393</v>
      </c>
      <c r="T9" s="10">
        <v>43421</v>
      </c>
      <c r="U9" s="14">
        <v>8.4641400000000004</v>
      </c>
      <c r="V9" s="14">
        <v>0.84650000000000003</v>
      </c>
      <c r="W9" s="14">
        <v>7.6176399999999997</v>
      </c>
      <c r="X9" s="11">
        <v>270</v>
      </c>
      <c r="Y9" s="10">
        <v>43424</v>
      </c>
      <c r="Z9" s="11">
        <v>8022975812</v>
      </c>
      <c r="AA9" s="12" t="s">
        <v>70</v>
      </c>
      <c r="AB9" s="11" t="s">
        <v>71</v>
      </c>
      <c r="AC9" s="12" t="s">
        <v>72</v>
      </c>
      <c r="AD9" s="11" t="s">
        <v>44</v>
      </c>
      <c r="AE9" s="12" t="s">
        <v>45</v>
      </c>
      <c r="AF9" s="14">
        <f t="shared" si="0"/>
        <v>8.4641400000000006E-2</v>
      </c>
      <c r="AG9" s="11" t="s">
        <v>73</v>
      </c>
    </row>
    <row r="10" spans="1:33" x14ac:dyDescent="0.2">
      <c r="A10" s="8">
        <v>8312</v>
      </c>
      <c r="B10" s="9" t="s">
        <v>74</v>
      </c>
      <c r="C10" s="10">
        <v>43467</v>
      </c>
      <c r="D10" s="11">
        <v>114</v>
      </c>
      <c r="E10" s="12" t="s">
        <v>34</v>
      </c>
      <c r="F10" s="12" t="s">
        <v>35</v>
      </c>
      <c r="G10" s="12" t="s">
        <v>36</v>
      </c>
      <c r="H10" s="12" t="s">
        <v>37</v>
      </c>
      <c r="I10" s="11" t="s">
        <v>75</v>
      </c>
      <c r="J10" s="12" t="s">
        <v>76</v>
      </c>
      <c r="K10" s="13" t="s">
        <v>77</v>
      </c>
      <c r="L10" s="11" t="str">
        <f>"000086"</f>
        <v>000086</v>
      </c>
      <c r="M10" s="10">
        <v>43069</v>
      </c>
      <c r="N10" s="11" t="str">
        <f>"000064"</f>
        <v>000064</v>
      </c>
      <c r="O10" s="10">
        <v>43069</v>
      </c>
      <c r="P10" s="11" t="str">
        <f>"000053"</f>
        <v>000053</v>
      </c>
      <c r="Q10" s="10">
        <v>43069</v>
      </c>
      <c r="R10" s="11"/>
      <c r="S10" s="11" t="str">
        <f>"008182"</f>
        <v>008182</v>
      </c>
      <c r="T10" s="10">
        <v>43455</v>
      </c>
      <c r="U10" s="14">
        <v>1.7148000000000001</v>
      </c>
      <c r="V10" s="14">
        <v>9.0300000000000005E-2</v>
      </c>
      <c r="W10" s="14">
        <v>1.6245000000000001</v>
      </c>
      <c r="X10" s="11">
        <v>310</v>
      </c>
      <c r="Y10" s="10">
        <v>43467</v>
      </c>
      <c r="Z10" s="11">
        <v>9740870344</v>
      </c>
      <c r="AA10" s="12" t="s">
        <v>78</v>
      </c>
      <c r="AB10" s="11" t="s">
        <v>79</v>
      </c>
      <c r="AC10" s="12" t="s">
        <v>80</v>
      </c>
      <c r="AD10" s="11" t="s">
        <v>55</v>
      </c>
      <c r="AE10" s="12" t="s">
        <v>56</v>
      </c>
      <c r="AF10" s="14">
        <f t="shared" si="0"/>
        <v>1.7148E-2</v>
      </c>
      <c r="AG10" s="11" t="s">
        <v>46</v>
      </c>
    </row>
    <row r="11" spans="1:33" x14ac:dyDescent="0.2">
      <c r="A11" s="8">
        <v>8578</v>
      </c>
      <c r="B11" s="9" t="s">
        <v>74</v>
      </c>
      <c r="C11" s="10">
        <v>43481</v>
      </c>
      <c r="D11" s="11">
        <v>114</v>
      </c>
      <c r="E11" s="12" t="s">
        <v>34</v>
      </c>
      <c r="F11" s="12" t="s">
        <v>35</v>
      </c>
      <c r="G11" s="12" t="s">
        <v>36</v>
      </c>
      <c r="H11" s="12" t="s">
        <v>37</v>
      </c>
      <c r="I11" s="11" t="s">
        <v>81</v>
      </c>
      <c r="J11" s="12" t="s">
        <v>82</v>
      </c>
      <c r="K11" s="13" t="s">
        <v>83</v>
      </c>
      <c r="L11" s="11" t="str">
        <f>"000040"</f>
        <v>000040</v>
      </c>
      <c r="M11" s="10">
        <v>43278</v>
      </c>
      <c r="N11" s="11" t="str">
        <f>"000040"</f>
        <v>000040</v>
      </c>
      <c r="O11" s="10">
        <v>43404</v>
      </c>
      <c r="P11" s="11" t="str">
        <f>"000057"</f>
        <v>000057</v>
      </c>
      <c r="Q11" s="10">
        <v>43404</v>
      </c>
      <c r="R11" s="11"/>
      <c r="S11" s="11" t="str">
        <f>"008252"</f>
        <v>008252</v>
      </c>
      <c r="T11" s="10">
        <v>43460</v>
      </c>
      <c r="U11" s="14">
        <v>11.994899999999999</v>
      </c>
      <c r="V11" s="14">
        <v>1.3237000000000001</v>
      </c>
      <c r="W11" s="14">
        <v>10.671200000000001</v>
      </c>
      <c r="X11" s="11">
        <v>323</v>
      </c>
      <c r="Y11" s="10">
        <v>43481</v>
      </c>
      <c r="Z11" s="11">
        <v>8022975812</v>
      </c>
      <c r="AA11" s="12" t="s">
        <v>63</v>
      </c>
      <c r="AB11" s="11" t="s">
        <v>84</v>
      </c>
      <c r="AC11" s="12" t="s">
        <v>85</v>
      </c>
      <c r="AD11" s="11" t="s">
        <v>44</v>
      </c>
      <c r="AE11" s="12" t="s">
        <v>45</v>
      </c>
      <c r="AF11" s="14">
        <f t="shared" si="0"/>
        <v>0.119949</v>
      </c>
      <c r="AG11" s="11" t="s">
        <v>73</v>
      </c>
    </row>
    <row r="12" spans="1:33" x14ac:dyDescent="0.2">
      <c r="A12" s="8">
        <v>8889</v>
      </c>
      <c r="B12" s="9" t="s">
        <v>86</v>
      </c>
      <c r="C12" s="10">
        <v>43497</v>
      </c>
      <c r="D12" s="11">
        <v>114</v>
      </c>
      <c r="E12" s="12" t="s">
        <v>34</v>
      </c>
      <c r="F12" s="12" t="s">
        <v>35</v>
      </c>
      <c r="G12" s="12" t="s">
        <v>36</v>
      </c>
      <c r="H12" s="12" t="s">
        <v>37</v>
      </c>
      <c r="I12" s="11" t="s">
        <v>87</v>
      </c>
      <c r="J12" s="12" t="s">
        <v>88</v>
      </c>
      <c r="K12" s="13" t="s">
        <v>77</v>
      </c>
      <c r="L12" s="11" t="str">
        <f>"000061"</f>
        <v>000061</v>
      </c>
      <c r="M12" s="10">
        <v>42947</v>
      </c>
      <c r="N12" s="11" t="str">
        <f>"000065"</f>
        <v>000065</v>
      </c>
      <c r="O12" s="10">
        <v>43069</v>
      </c>
      <c r="P12" s="11" t="str">
        <f>"000054"</f>
        <v>000054</v>
      </c>
      <c r="Q12" s="10">
        <v>43069</v>
      </c>
      <c r="R12" s="11"/>
      <c r="S12" s="11" t="str">
        <f>"008637"</f>
        <v>008637</v>
      </c>
      <c r="T12" s="10">
        <v>43472</v>
      </c>
      <c r="U12" s="14">
        <v>2.84884</v>
      </c>
      <c r="V12" s="14">
        <v>0.14727999999999999</v>
      </c>
      <c r="W12" s="14">
        <v>2.7015600000000002</v>
      </c>
      <c r="X12" s="11">
        <v>336</v>
      </c>
      <c r="Y12" s="10">
        <v>43497</v>
      </c>
      <c r="Z12" s="11">
        <v>8904148945</v>
      </c>
      <c r="AA12" s="12" t="s">
        <v>89</v>
      </c>
      <c r="AB12" s="11" t="s">
        <v>79</v>
      </c>
      <c r="AC12" s="12" t="s">
        <v>80</v>
      </c>
      <c r="AD12" s="11" t="s">
        <v>55</v>
      </c>
      <c r="AE12" s="12" t="s">
        <v>56</v>
      </c>
      <c r="AF12" s="14">
        <f t="shared" si="0"/>
        <v>2.8488400000000001E-2</v>
      </c>
      <c r="AG12" s="11" t="s">
        <v>46</v>
      </c>
    </row>
    <row r="13" spans="1:33" x14ac:dyDescent="0.2">
      <c r="A13" s="8">
        <v>9412</v>
      </c>
      <c r="B13" s="9" t="s">
        <v>86</v>
      </c>
      <c r="C13" s="10">
        <v>43524</v>
      </c>
      <c r="D13" s="11">
        <v>114</v>
      </c>
      <c r="E13" s="12" t="s">
        <v>34</v>
      </c>
      <c r="F13" s="12" t="s">
        <v>35</v>
      </c>
      <c r="G13" s="12" t="s">
        <v>36</v>
      </c>
      <c r="H13" s="12" t="s">
        <v>37</v>
      </c>
      <c r="I13" s="11" t="s">
        <v>90</v>
      </c>
      <c r="J13" s="12" t="s">
        <v>91</v>
      </c>
      <c r="K13" s="13" t="s">
        <v>40</v>
      </c>
      <c r="L13" s="11" t="str">
        <f>"000081"</f>
        <v>000081</v>
      </c>
      <c r="M13" s="10">
        <v>43417</v>
      </c>
      <c r="N13" s="11" t="str">
        <f>"000208"</f>
        <v>000208</v>
      </c>
      <c r="O13" s="10">
        <v>43486</v>
      </c>
      <c r="P13" s="11" t="str">
        <f>"000206"</f>
        <v>000206</v>
      </c>
      <c r="Q13" s="10">
        <v>43486</v>
      </c>
      <c r="R13" s="11"/>
      <c r="S13" s="11" t="str">
        <f>"009474"</f>
        <v>009474</v>
      </c>
      <c r="T13" s="10">
        <v>43519</v>
      </c>
      <c r="U13" s="14">
        <v>9.9944199999999999</v>
      </c>
      <c r="V13" s="14">
        <v>1.24678</v>
      </c>
      <c r="W13" s="14">
        <v>8.7476400000000005</v>
      </c>
      <c r="X13" s="11">
        <v>362</v>
      </c>
      <c r="Y13" s="10">
        <v>43524</v>
      </c>
      <c r="Z13" s="11">
        <v>9945525730</v>
      </c>
      <c r="AA13" s="12" t="s">
        <v>92</v>
      </c>
      <c r="AB13" s="11" t="s">
        <v>93</v>
      </c>
      <c r="AC13" s="12" t="s">
        <v>94</v>
      </c>
      <c r="AD13" s="11" t="s">
        <v>55</v>
      </c>
      <c r="AE13" s="12" t="s">
        <v>56</v>
      </c>
      <c r="AF13" s="14">
        <f t="shared" si="0"/>
        <v>9.9944199999999997E-2</v>
      </c>
      <c r="AG13" s="11" t="s">
        <v>73</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2019-06-13T08:01:27Z</dcterms:modified>
</cp:coreProperties>
</file>