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9" i="1" l="1"/>
  <c r="S19" i="1"/>
  <c r="P19" i="1"/>
  <c r="N19" i="1"/>
  <c r="L19" i="1"/>
  <c r="AF18" i="1"/>
  <c r="S18" i="1"/>
  <c r="P18" i="1"/>
  <c r="N18" i="1"/>
  <c r="L18" i="1"/>
  <c r="AF17" i="1"/>
  <c r="S17" i="1"/>
  <c r="P17" i="1"/>
  <c r="N17" i="1"/>
  <c r="L17" i="1"/>
  <c r="AF16" i="1"/>
  <c r="S16" i="1"/>
  <c r="P16" i="1"/>
  <c r="N16" i="1"/>
  <c r="L16" i="1"/>
  <c r="AF15" i="1"/>
  <c r="S15" i="1"/>
  <c r="P15" i="1"/>
  <c r="N15" i="1"/>
  <c r="L15" i="1"/>
  <c r="AF14" i="1"/>
  <c r="S14" i="1"/>
  <c r="P14" i="1"/>
  <c r="N14" i="1"/>
  <c r="L14" i="1"/>
  <c r="AF13" i="1"/>
  <c r="S13" i="1"/>
  <c r="P13" i="1"/>
  <c r="N13" i="1"/>
  <c r="L13" i="1"/>
  <c r="AF12" i="1"/>
  <c r="S12" i="1"/>
  <c r="P12" i="1"/>
  <c r="N12" i="1"/>
  <c r="L12" i="1"/>
  <c r="AF11" i="1"/>
  <c r="S11" i="1"/>
  <c r="P11" i="1"/>
  <c r="N11" i="1"/>
  <c r="L11" i="1"/>
  <c r="AF10" i="1"/>
  <c r="S10" i="1"/>
  <c r="P10" i="1"/>
  <c r="N10" i="1"/>
  <c r="L10" i="1"/>
  <c r="AF9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<sst xmlns="http://schemas.openxmlformats.org/spreadsheetml/2006/main" count="285" uniqueCount="119">
  <si>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</si>
  <si>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</si>
  <si>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</si>
  <si>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</si>
  <si>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</si>
  <si>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</si>
  <si>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</si>
  <si>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</si>
  <si>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</si>
  <si>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</si>
  <si>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</si>
  <si>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</si>
  <si>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</si>
  <si>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</si>
  <si>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</si>
  <si>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</si>
  <si>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</si>
  <si>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</si>
  <si>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</si>
  <si>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</si>
  <si>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</si>
  <si>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</si>
  <si>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</si>
  <si>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</si>
  <si>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</si>
  <si>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</si>
  <si>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</si>
  <si>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</si>
  <si>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</si>
  <si>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</si>
  <si>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</si>
  <si>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</si>
  <si>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</si>
  <si>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</si>
  <si>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Vannar Pete</t>
  </si>
  <si>
    <t>Dommaluru</t>
  </si>
  <si>
    <t>Shanthi Nagara</t>
  </si>
  <si>
    <t>East</t>
  </si>
  <si>
    <t>115-16-000014</t>
  </si>
  <si>
    <t>ASPHALTING TO BAD ROADS IN WARD NO 115</t>
  </si>
  <si>
    <t>Roads &amp; Drivablility</t>
  </si>
  <si>
    <t xml:space="preserve">M/s Amrutha Constructions Pvt Ltd </t>
  </si>
  <si>
    <t>P3106</t>
  </si>
  <si>
    <t>Nagarothana Works</t>
  </si>
  <si>
    <t>ddo086</t>
  </si>
  <si>
    <t xml:space="preserve"> Assistant Executive Engineer Dommalur East Zone</t>
  </si>
  <si>
    <t>Pending</t>
  </si>
  <si>
    <t>June</t>
  </si>
  <si>
    <t>115-15-000005</t>
  </si>
  <si>
    <t>DESILTING OF DRAINS AND REMOVAL OF DEBRIS IN WARD NO.115-VANNARPETE</t>
  </si>
  <si>
    <t>Health &amp; Sanitation</t>
  </si>
  <si>
    <t>k s vishwanatha</t>
  </si>
  <si>
    <t>P1771</t>
  </si>
  <si>
    <t>Zone Works - POW Works</t>
  </si>
  <si>
    <t>115-17-000003</t>
  </si>
  <si>
    <t>PROVIDING OPEN GYM EQUIPMENTS AND OTHER WORKS AT BDA QUARTERS PARK VANNARPET IN WARD NO 115</t>
  </si>
  <si>
    <t>Trees, Parks &amp; Playgrounds</t>
  </si>
  <si>
    <t>Technical Manager-II, KRIDL</t>
  </si>
  <si>
    <t>P0311</t>
  </si>
  <si>
    <t>Landscape Development Of Parks/Medians/Boulevants and Circles(Janoodya Works)</t>
  </si>
  <si>
    <t>ddo075</t>
  </si>
  <si>
    <t xml:space="preserve"> Executive Engineer Project East Zone</t>
  </si>
  <si>
    <t>115-17-000002</t>
  </si>
  <si>
    <t>PROVIDING OPEN GYM EQUIPMENTS AND OTHER WORKS AT VIVEKNAGAR PARK NEAR BUS STAND VANNARPET IN WARD NO 115</t>
  </si>
  <si>
    <t>115-17-000001</t>
  </si>
  <si>
    <t>REPAIRS TO CHAIN LINK FENCING AND OTHER WORKS AT 6TH MAIN BDA LAYOUT PARK IN WARD NO 115 VANNARPET</t>
  </si>
  <si>
    <t>July</t>
  </si>
  <si>
    <t>115-17-000004</t>
  </si>
  <si>
    <t>REPAIRS TO CHAIN LINK FENCING AND OTHER WORKS AT OPPOSITE VIVEKNAGAR BUS STAND PARK IN WARD NO 115 VANNARPET</t>
  </si>
  <si>
    <t>KRIDL</t>
  </si>
  <si>
    <t>August</t>
  </si>
  <si>
    <t>115-14-000044</t>
  </si>
  <si>
    <t xml:space="preserve">Providing and Laying CC To 1st 2nd 3rd and 4th Cross of Viveknagara In Ward No 115 </t>
  </si>
  <si>
    <t>Other Ward Works</t>
  </si>
  <si>
    <t xml:space="preserve">Technical Manager KRIDL </t>
  </si>
  <si>
    <t>P2434</t>
  </si>
  <si>
    <t>Development works for Bangalore City</t>
  </si>
  <si>
    <t>October</t>
  </si>
  <si>
    <t>115-14-000052</t>
  </si>
  <si>
    <t>Providing control wires control switches and 250 watts SV fitting and repairs with UG cable with accessories to ward no 115</t>
  </si>
  <si>
    <t>M/s KRIDL</t>
  </si>
  <si>
    <t>P0190</t>
  </si>
  <si>
    <t>Works sanctioned by Hon Mayor</t>
  </si>
  <si>
    <t>ddo089</t>
  </si>
  <si>
    <t xml:space="preserve"> Assistant Executive Engineer Electrical East Zone</t>
  </si>
  <si>
    <t>November</t>
  </si>
  <si>
    <t>115-17-000012</t>
  </si>
  <si>
    <t>Improvement to road and drains at Sonenahalli Surrounding areas in ward no 115 Vannarpete</t>
  </si>
  <si>
    <t>TECHNICAL MANAGER KRIDL</t>
  </si>
  <si>
    <t>P3111</t>
  </si>
  <si>
    <t>State Finance Commission Untied Grant Works</t>
  </si>
  <si>
    <t>Current</t>
  </si>
  <si>
    <t>115-17-000011</t>
  </si>
  <si>
    <t>Improvement to road and drains at BDA and North Street Surrounding areas in ward no 115 Vannarpete</t>
  </si>
  <si>
    <t>Technical Manager KRIDL</t>
  </si>
  <si>
    <t>115-16-000010</t>
  </si>
  <si>
    <t>PROVIDING ELECTRICAL FITTINGS IN WARD NO 115 VANNARPET</t>
  </si>
  <si>
    <t>Footpaths &amp; Walkability</t>
  </si>
  <si>
    <t>M/s Kiran Electricals Enterprises</t>
  </si>
  <si>
    <t>January</t>
  </si>
  <si>
    <t>115-18-000019</t>
  </si>
  <si>
    <t xml:space="preserve">Providing Safety grill and beautification around Indira Kitchen in Ward No. 115 Vannarpete </t>
  </si>
  <si>
    <t>Indira Canteen</t>
  </si>
  <si>
    <t xml:space="preserve">KRIDL </t>
  </si>
  <si>
    <t>115-17-000018</t>
  </si>
  <si>
    <t>Essential repairs and improvements to class rooms, Toilets and other works at BBMP School at Anepalya main road in ward no 115 Vannarpete</t>
  </si>
  <si>
    <t>Manjunath D</t>
  </si>
  <si>
    <t>P3110</t>
  </si>
  <si>
    <t>14th Finance Commission Grant Works</t>
  </si>
  <si>
    <t>115-18-000018</t>
  </si>
  <si>
    <t xml:space="preserve">Providing Safety grill and beautification around Indira Canteen in Ward No. 115 Vannarpete </t>
  </si>
  <si>
    <t>February</t>
  </si>
  <si>
    <t>115-18-000005</t>
  </si>
  <si>
    <t>CONSTRUCTION OF YOGA SHELTER PROVIDING OTHER DEVELOPMENT WORKS TO PARK VIVEKNAGAR BUS STAND IN WARD NO 115</t>
  </si>
  <si>
    <t xml:space="preserve">M/s KRIDL </t>
  </si>
  <si>
    <t>Spill Over</t>
  </si>
  <si>
    <t>115-18-000002</t>
  </si>
  <si>
    <t>CONSTRUCTION OF YOGA SHELTER WATCHMEN SHED AND OTHER DEVELOPMENT WORKS PARK NEAR IPP HOSPITAL VIVEKNAGAR PARK IN WARD NO 115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</si>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</sst>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tabSelected="1" workbookViewId="0">
      <pane ySplit="1" topLeftCell="A2" activePane="bottomLeft" state="frozen"/>
      <selection activeCell="H1" sqref="H1"/>
      <selection pane="bottomLeft" activeCell="A2" sqref="A2:XFD19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260</v>
      </c>
      <c r="B2" s="9" t="s">
        <v>33</v>
      </c>
      <c r="C2" s="10">
        <v>43196</v>
      </c>
      <c r="D2" s="11">
        <v>115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"59-129"</f>
        <v>59-129</v>
      </c>
      <c r="M2" s="10">
        <v>42908</v>
      </c>
      <c r="N2" s="11" t="str">
        <f>"000033"</f>
        <v>000033</v>
      </c>
      <c r="O2" s="10">
        <v>42916</v>
      </c>
      <c r="P2" s="11" t="str">
        <f>"000072"</f>
        <v>000072</v>
      </c>
      <c r="Q2" s="10">
        <v>42916</v>
      </c>
      <c r="R2" s="11">
        <v>16</v>
      </c>
      <c r="S2" s="11" t="str">
        <f>"005608"</f>
        <v>005608</v>
      </c>
      <c r="T2" s="10">
        <v>42985</v>
      </c>
      <c r="U2" s="14">
        <v>110.13708</v>
      </c>
      <c r="V2" s="14">
        <v>4.5163000000000002</v>
      </c>
      <c r="W2" s="14">
        <v>105.62078</v>
      </c>
      <c r="X2" s="11">
        <v>7</v>
      </c>
      <c r="Y2" s="10">
        <v>43196</v>
      </c>
      <c r="Z2" s="11">
        <v>8022975812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1.1013708</v>
      </c>
      <c r="AG2" s="11" t="s">
        <v>46</v>
      </c>
    </row>
    <row r="3" spans="1:33" x14ac:dyDescent="0.2">
      <c r="A3" s="8">
        <v>2348</v>
      </c>
      <c r="B3" s="9" t="s">
        <v>47</v>
      </c>
      <c r="C3" s="10">
        <v>43269</v>
      </c>
      <c r="D3" s="11">
        <v>115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48</v>
      </c>
      <c r="J3" s="12" t="s">
        <v>49</v>
      </c>
      <c r="K3" s="13" t="s">
        <v>50</v>
      </c>
      <c r="L3" s="11" t="str">
        <f>"000069"</f>
        <v>000069</v>
      </c>
      <c r="M3" s="10">
        <v>42469</v>
      </c>
      <c r="N3" s="11" t="str">
        <f>"000-81"</f>
        <v>000-81</v>
      </c>
      <c r="O3" s="10">
        <v>42490</v>
      </c>
      <c r="P3" s="11" t="str">
        <f>"000119"</f>
        <v>000119</v>
      </c>
      <c r="Q3" s="10">
        <v>42642</v>
      </c>
      <c r="R3" s="11">
        <v>15</v>
      </c>
      <c r="S3" s="11" t="str">
        <f>"002411"</f>
        <v>002411</v>
      </c>
      <c r="T3" s="10">
        <v>43262</v>
      </c>
      <c r="U3" s="14">
        <v>19.500900000000001</v>
      </c>
      <c r="V3" s="14">
        <v>1.4339500000000001</v>
      </c>
      <c r="W3" s="14">
        <v>18.066949999999999</v>
      </c>
      <c r="X3" s="11">
        <v>90</v>
      </c>
      <c r="Y3" s="10">
        <v>43269</v>
      </c>
      <c r="Z3" s="11">
        <v>8022975812</v>
      </c>
      <c r="AA3" s="12" t="s">
        <v>51</v>
      </c>
      <c r="AB3" s="11" t="s">
        <v>52</v>
      </c>
      <c r="AC3" s="12" t="s">
        <v>53</v>
      </c>
      <c r="AD3" s="11" t="s">
        <v>44</v>
      </c>
      <c r="AE3" s="12" t="s">
        <v>45</v>
      </c>
      <c r="AF3" s="14">
        <v>0.19500900000000002</v>
      </c>
      <c r="AG3" s="11" t="s">
        <v>46</v>
      </c>
    </row>
    <row r="4" spans="1:33" x14ac:dyDescent="0.2">
      <c r="A4" s="8">
        <v>2349</v>
      </c>
      <c r="B4" s="9" t="s">
        <v>47</v>
      </c>
      <c r="C4" s="10">
        <v>43269</v>
      </c>
      <c r="D4" s="11">
        <v>115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54</v>
      </c>
      <c r="J4" s="12" t="s">
        <v>55</v>
      </c>
      <c r="K4" s="13" t="s">
        <v>56</v>
      </c>
      <c r="L4" s="11" t="str">
        <f>"000062"</f>
        <v>000062</v>
      </c>
      <c r="M4" s="10">
        <v>42730</v>
      </c>
      <c r="N4" s="11" t="str">
        <f>"000092"</f>
        <v>000092</v>
      </c>
      <c r="O4" s="10">
        <v>42765</v>
      </c>
      <c r="P4" s="11" t="str">
        <f>"000650"</f>
        <v>000650</v>
      </c>
      <c r="Q4" s="10">
        <v>42765</v>
      </c>
      <c r="R4" s="11">
        <v>17</v>
      </c>
      <c r="S4" s="11" t="str">
        <f>"002535"</f>
        <v>002535</v>
      </c>
      <c r="T4" s="10">
        <v>43264</v>
      </c>
      <c r="U4" s="14">
        <v>19.815249999999999</v>
      </c>
      <c r="V4" s="14">
        <v>2.9748600000000001</v>
      </c>
      <c r="W4" s="14">
        <v>16.840389999999999</v>
      </c>
      <c r="X4" s="11">
        <v>91</v>
      </c>
      <c r="Y4" s="10">
        <v>43269</v>
      </c>
      <c r="Z4" s="11">
        <v>9844388800</v>
      </c>
      <c r="AA4" s="12" t="s">
        <v>57</v>
      </c>
      <c r="AB4" s="11" t="s">
        <v>58</v>
      </c>
      <c r="AC4" s="12" t="s">
        <v>59</v>
      </c>
      <c r="AD4" s="11" t="s">
        <v>60</v>
      </c>
      <c r="AE4" s="12" t="s">
        <v>61</v>
      </c>
      <c r="AF4" s="14">
        <v>0.19815249999999998</v>
      </c>
      <c r="AG4" s="11" t="s">
        <v>46</v>
      </c>
    </row>
    <row r="5" spans="1:33" x14ac:dyDescent="0.2">
      <c r="A5" s="8">
        <v>2350</v>
      </c>
      <c r="B5" s="9" t="s">
        <v>47</v>
      </c>
      <c r="C5" s="10">
        <v>43269</v>
      </c>
      <c r="D5" s="11">
        <v>115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62</v>
      </c>
      <c r="J5" s="12" t="s">
        <v>63</v>
      </c>
      <c r="K5" s="13" t="s">
        <v>56</v>
      </c>
      <c r="L5" s="11" t="str">
        <f>"000060"</f>
        <v>000060</v>
      </c>
      <c r="M5" s="10">
        <v>42730</v>
      </c>
      <c r="N5" s="11" t="str">
        <f>"000093"</f>
        <v>000093</v>
      </c>
      <c r="O5" s="10">
        <v>42765</v>
      </c>
      <c r="P5" s="11" t="str">
        <f>"000651"</f>
        <v>000651</v>
      </c>
      <c r="Q5" s="10">
        <v>42765</v>
      </c>
      <c r="R5" s="11">
        <v>17</v>
      </c>
      <c r="S5" s="11" t="str">
        <f>"002536"</f>
        <v>002536</v>
      </c>
      <c r="T5" s="10">
        <v>43264</v>
      </c>
      <c r="U5" s="14">
        <v>19.68995</v>
      </c>
      <c r="V5" s="14">
        <v>2.9578000000000002</v>
      </c>
      <c r="W5" s="14">
        <v>16.732150000000001</v>
      </c>
      <c r="X5" s="11">
        <v>91</v>
      </c>
      <c r="Y5" s="10">
        <v>43269</v>
      </c>
      <c r="Z5" s="11">
        <v>9844388800</v>
      </c>
      <c r="AA5" s="12" t="s">
        <v>57</v>
      </c>
      <c r="AB5" s="11" t="s">
        <v>58</v>
      </c>
      <c r="AC5" s="12" t="s">
        <v>59</v>
      </c>
      <c r="AD5" s="11" t="s">
        <v>60</v>
      </c>
      <c r="AE5" s="12" t="s">
        <v>61</v>
      </c>
      <c r="AF5" s="14">
        <v>0.19689950000000001</v>
      </c>
      <c r="AG5" s="11" t="s">
        <v>46</v>
      </c>
    </row>
    <row r="6" spans="1:33" x14ac:dyDescent="0.2">
      <c r="A6" s="8">
        <v>2351</v>
      </c>
      <c r="B6" s="9" t="s">
        <v>47</v>
      </c>
      <c r="C6" s="10">
        <v>43269</v>
      </c>
      <c r="D6" s="11">
        <v>115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64</v>
      </c>
      <c r="J6" s="12" t="s">
        <v>65</v>
      </c>
      <c r="K6" s="13" t="s">
        <v>56</v>
      </c>
      <c r="L6" s="11" t="str">
        <f>"000061"</f>
        <v>000061</v>
      </c>
      <c r="M6" s="10">
        <v>42730</v>
      </c>
      <c r="N6" s="11" t="str">
        <f>"000094"</f>
        <v>000094</v>
      </c>
      <c r="O6" s="10">
        <v>42765</v>
      </c>
      <c r="P6" s="11" t="str">
        <f>"000652"</f>
        <v>000652</v>
      </c>
      <c r="Q6" s="10">
        <v>42765</v>
      </c>
      <c r="R6" s="11">
        <v>17</v>
      </c>
      <c r="S6" s="11" t="str">
        <f>"002537"</f>
        <v>002537</v>
      </c>
      <c r="T6" s="10">
        <v>43264</v>
      </c>
      <c r="U6" s="14">
        <v>4.81074</v>
      </c>
      <c r="V6" s="14">
        <v>0.70423999999999998</v>
      </c>
      <c r="W6" s="14">
        <v>4.1064999999999996</v>
      </c>
      <c r="X6" s="11">
        <v>91</v>
      </c>
      <c r="Y6" s="10">
        <v>43269</v>
      </c>
      <c r="Z6" s="11">
        <v>9844388800</v>
      </c>
      <c r="AA6" s="12" t="s">
        <v>57</v>
      </c>
      <c r="AB6" s="11" t="s">
        <v>58</v>
      </c>
      <c r="AC6" s="12" t="s">
        <v>59</v>
      </c>
      <c r="AD6" s="11" t="s">
        <v>60</v>
      </c>
      <c r="AE6" s="12" t="s">
        <v>61</v>
      </c>
      <c r="AF6" s="14">
        <v>4.8107400000000002E-2</v>
      </c>
      <c r="AG6" s="11" t="s">
        <v>46</v>
      </c>
    </row>
    <row r="7" spans="1:33" x14ac:dyDescent="0.2">
      <c r="A7" s="8">
        <v>2884</v>
      </c>
      <c r="B7" s="9" t="s">
        <v>66</v>
      </c>
      <c r="C7" s="10">
        <v>43283</v>
      </c>
      <c r="D7" s="11">
        <v>115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67</v>
      </c>
      <c r="J7" s="12" t="s">
        <v>68</v>
      </c>
      <c r="K7" s="13" t="s">
        <v>56</v>
      </c>
      <c r="L7" s="11" t="str">
        <f>"000-63"</f>
        <v>000-63</v>
      </c>
      <c r="M7" s="10">
        <v>42730</v>
      </c>
      <c r="N7" s="11" t="str">
        <f>"000096"</f>
        <v>000096</v>
      </c>
      <c r="O7" s="10">
        <v>42765</v>
      </c>
      <c r="P7" s="11" t="str">
        <f>"646A17"</f>
        <v>646A17</v>
      </c>
      <c r="Q7" s="10">
        <v>42765</v>
      </c>
      <c r="R7" s="11">
        <v>17</v>
      </c>
      <c r="S7" s="11" t="str">
        <f>"003024"</f>
        <v>003024</v>
      </c>
      <c r="T7" s="10">
        <v>43277</v>
      </c>
      <c r="U7" s="14">
        <v>4.9450000000000003</v>
      </c>
      <c r="V7" s="14">
        <v>0.72753000000000001</v>
      </c>
      <c r="W7" s="14">
        <v>4.2174699999999996</v>
      </c>
      <c r="X7" s="11">
        <v>108</v>
      </c>
      <c r="Y7" s="10">
        <v>43283</v>
      </c>
      <c r="Z7" s="11">
        <v>8022975815</v>
      </c>
      <c r="AA7" s="12" t="s">
        <v>69</v>
      </c>
      <c r="AB7" s="11" t="s">
        <v>58</v>
      </c>
      <c r="AC7" s="12" t="s">
        <v>59</v>
      </c>
      <c r="AD7" s="11" t="s">
        <v>60</v>
      </c>
      <c r="AE7" s="12" t="s">
        <v>61</v>
      </c>
      <c r="AF7" s="14">
        <v>4.9450000000000001E-2</v>
      </c>
      <c r="AG7" s="11" t="s">
        <v>46</v>
      </c>
    </row>
    <row r="8" spans="1:33" x14ac:dyDescent="0.2">
      <c r="A8" s="8">
        <v>4856</v>
      </c>
      <c r="B8" s="9" t="s">
        <v>70</v>
      </c>
      <c r="C8" s="10">
        <v>43326</v>
      </c>
      <c r="D8" s="11">
        <v>115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71</v>
      </c>
      <c r="J8" s="12" t="s">
        <v>72</v>
      </c>
      <c r="K8" s="13" t="s">
        <v>73</v>
      </c>
      <c r="L8" s="11" t="str">
        <f>"000154"</f>
        <v>000154</v>
      </c>
      <c r="M8" s="10">
        <v>41702</v>
      </c>
      <c r="N8" s="11" t="str">
        <f>"000074"</f>
        <v>000074</v>
      </c>
      <c r="O8" s="10">
        <v>42489</v>
      </c>
      <c r="P8" s="11" t="str">
        <f>"000090"</f>
        <v>000090</v>
      </c>
      <c r="Q8" s="10">
        <v>42551</v>
      </c>
      <c r="R8" s="11">
        <v>14</v>
      </c>
      <c r="S8" s="11" t="str">
        <f>"004934"</f>
        <v>004934</v>
      </c>
      <c r="T8" s="10">
        <v>43318</v>
      </c>
      <c r="U8" s="14">
        <v>48.17033</v>
      </c>
      <c r="V8" s="14">
        <v>6.3608500000000001</v>
      </c>
      <c r="W8" s="14">
        <v>41.809480000000001</v>
      </c>
      <c r="X8" s="11">
        <v>170</v>
      </c>
      <c r="Y8" s="10">
        <v>43326</v>
      </c>
      <c r="Z8" s="11">
        <v>8022975812</v>
      </c>
      <c r="AA8" s="12" t="s">
        <v>74</v>
      </c>
      <c r="AB8" s="11" t="s">
        <v>75</v>
      </c>
      <c r="AC8" s="12" t="s">
        <v>76</v>
      </c>
      <c r="AD8" s="11" t="s">
        <v>44</v>
      </c>
      <c r="AE8" s="12" t="s">
        <v>45</v>
      </c>
      <c r="AF8" s="14">
        <v>0.4817033</v>
      </c>
      <c r="AG8" s="11" t="s">
        <v>46</v>
      </c>
    </row>
    <row r="9" spans="1:33" x14ac:dyDescent="0.2">
      <c r="A9" s="8">
        <v>7012</v>
      </c>
      <c r="B9" s="9" t="s">
        <v>77</v>
      </c>
      <c r="C9" s="10">
        <v>43403</v>
      </c>
      <c r="D9" s="11">
        <v>115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78</v>
      </c>
      <c r="J9" s="12" t="s">
        <v>79</v>
      </c>
      <c r="K9" s="13" t="s">
        <v>73</v>
      </c>
      <c r="L9" s="11" t="str">
        <f>"000077"</f>
        <v>000077</v>
      </c>
      <c r="M9" s="10">
        <v>43004</v>
      </c>
      <c r="N9" s="11" t="str">
        <f>"000046"</f>
        <v>000046</v>
      </c>
      <c r="O9" s="10">
        <v>43005</v>
      </c>
      <c r="P9" s="11" t="str">
        <f>"000035"</f>
        <v>000035</v>
      </c>
      <c r="Q9" s="10">
        <v>43005</v>
      </c>
      <c r="R9" s="11">
        <v>14</v>
      </c>
      <c r="S9" s="11" t="str">
        <f>"006975"</f>
        <v>006975</v>
      </c>
      <c r="T9" s="10">
        <v>43399</v>
      </c>
      <c r="U9" s="14">
        <v>22.21743</v>
      </c>
      <c r="V9" s="14">
        <v>3.4411499999999999</v>
      </c>
      <c r="W9" s="14">
        <v>18.77628</v>
      </c>
      <c r="X9" s="11">
        <v>253</v>
      </c>
      <c r="Y9" s="10">
        <v>43403</v>
      </c>
      <c r="Z9" s="11">
        <v>8880046443</v>
      </c>
      <c r="AA9" s="12" t="s">
        <v>80</v>
      </c>
      <c r="AB9" s="11" t="s">
        <v>81</v>
      </c>
      <c r="AC9" s="12" t="s">
        <v>82</v>
      </c>
      <c r="AD9" s="11" t="s">
        <v>83</v>
      </c>
      <c r="AE9" s="12" t="s">
        <v>84</v>
      </c>
      <c r="AF9" s="14">
        <f t="shared" ref="AF9:AF19" si="0">U9/100</f>
        <v>0.22217429999999999</v>
      </c>
      <c r="AG9" s="11" t="s">
        <v>46</v>
      </c>
    </row>
    <row r="10" spans="1:33" x14ac:dyDescent="0.2">
      <c r="A10" s="8">
        <v>7336</v>
      </c>
      <c r="B10" s="9" t="s">
        <v>85</v>
      </c>
      <c r="C10" s="10">
        <v>43424</v>
      </c>
      <c r="D10" s="11">
        <v>115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86</v>
      </c>
      <c r="J10" s="12" t="s">
        <v>87</v>
      </c>
      <c r="K10" s="13" t="s">
        <v>40</v>
      </c>
      <c r="L10" s="11" t="str">
        <f>"000056"</f>
        <v>000056</v>
      </c>
      <c r="M10" s="10">
        <v>43319</v>
      </c>
      <c r="N10" s="11" t="str">
        <f>"000044"</f>
        <v>000044</v>
      </c>
      <c r="O10" s="10">
        <v>43406</v>
      </c>
      <c r="P10" s="11" t="str">
        <f>"000061"</f>
        <v>000061</v>
      </c>
      <c r="Q10" s="10">
        <v>43406</v>
      </c>
      <c r="R10" s="11">
        <v>17</v>
      </c>
      <c r="S10" s="11" t="str">
        <f>"007396"</f>
        <v>007396</v>
      </c>
      <c r="T10" s="10">
        <v>43421</v>
      </c>
      <c r="U10" s="14">
        <v>33.414700000000003</v>
      </c>
      <c r="V10" s="14">
        <v>3.4228999999999998</v>
      </c>
      <c r="W10" s="14">
        <v>29.991800000000001</v>
      </c>
      <c r="X10" s="11">
        <v>270</v>
      </c>
      <c r="Y10" s="10">
        <v>43424</v>
      </c>
      <c r="Z10" s="11">
        <v>8022975812</v>
      </c>
      <c r="AA10" s="12" t="s">
        <v>88</v>
      </c>
      <c r="AB10" s="11" t="s">
        <v>89</v>
      </c>
      <c r="AC10" s="12" t="s">
        <v>90</v>
      </c>
      <c r="AD10" s="11" t="s">
        <v>44</v>
      </c>
      <c r="AE10" s="12" t="s">
        <v>45</v>
      </c>
      <c r="AF10" s="14">
        <f t="shared" si="0"/>
        <v>0.33414700000000003</v>
      </c>
      <c r="AG10" s="11" t="s">
        <v>91</v>
      </c>
    </row>
    <row r="11" spans="1:33" x14ac:dyDescent="0.2">
      <c r="A11" s="8">
        <v>7337</v>
      </c>
      <c r="B11" s="9" t="s">
        <v>85</v>
      </c>
      <c r="C11" s="10">
        <v>43424</v>
      </c>
      <c r="D11" s="11">
        <v>115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92</v>
      </c>
      <c r="J11" s="12" t="s">
        <v>93</v>
      </c>
      <c r="K11" s="13" t="s">
        <v>40</v>
      </c>
      <c r="L11" s="11" t="str">
        <f>"000055"</f>
        <v>000055</v>
      </c>
      <c r="M11" s="10">
        <v>43319</v>
      </c>
      <c r="N11" s="11" t="str">
        <f>"000045"</f>
        <v>000045</v>
      </c>
      <c r="O11" s="10">
        <v>43406</v>
      </c>
      <c r="P11" s="11" t="str">
        <f>"000062"</f>
        <v>000062</v>
      </c>
      <c r="Q11" s="10">
        <v>43406</v>
      </c>
      <c r="R11" s="11">
        <v>17</v>
      </c>
      <c r="S11" s="11" t="str">
        <f>"007397"</f>
        <v>007397</v>
      </c>
      <c r="T11" s="10">
        <v>43421</v>
      </c>
      <c r="U11" s="14">
        <v>19.047899999999998</v>
      </c>
      <c r="V11" s="14">
        <v>2.1190000000000002</v>
      </c>
      <c r="W11" s="14">
        <v>16.928899999999999</v>
      </c>
      <c r="X11" s="11">
        <v>270</v>
      </c>
      <c r="Y11" s="10">
        <v>43424</v>
      </c>
      <c r="Z11" s="11">
        <v>8022975812</v>
      </c>
      <c r="AA11" s="12" t="s">
        <v>94</v>
      </c>
      <c r="AB11" s="11" t="s">
        <v>89</v>
      </c>
      <c r="AC11" s="12" t="s">
        <v>90</v>
      </c>
      <c r="AD11" s="11" t="s">
        <v>44</v>
      </c>
      <c r="AE11" s="12" t="s">
        <v>45</v>
      </c>
      <c r="AF11" s="14">
        <f t="shared" si="0"/>
        <v>0.19047899999999998</v>
      </c>
      <c r="AG11" s="11" t="s">
        <v>91</v>
      </c>
    </row>
    <row r="12" spans="1:33" x14ac:dyDescent="0.2">
      <c r="A12" s="8">
        <v>7437</v>
      </c>
      <c r="B12" s="9" t="s">
        <v>85</v>
      </c>
      <c r="C12" s="10">
        <v>43432</v>
      </c>
      <c r="D12" s="11">
        <v>115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95</v>
      </c>
      <c r="J12" s="12" t="s">
        <v>96</v>
      </c>
      <c r="K12" s="13" t="s">
        <v>97</v>
      </c>
      <c r="L12" s="11" t="str">
        <f>"000013"</f>
        <v>000013</v>
      </c>
      <c r="M12" s="10">
        <v>42940</v>
      </c>
      <c r="N12" s="11" t="str">
        <f>"000016"</f>
        <v>000016</v>
      </c>
      <c r="O12" s="10">
        <v>42940</v>
      </c>
      <c r="P12" s="11" t="str">
        <f>"000012"</f>
        <v>000012</v>
      </c>
      <c r="Q12" s="10">
        <v>42940</v>
      </c>
      <c r="R12" s="11">
        <v>16</v>
      </c>
      <c r="S12" s="11" t="str">
        <f>"007474"</f>
        <v>007474</v>
      </c>
      <c r="T12" s="10">
        <v>43424</v>
      </c>
      <c r="U12" s="14">
        <v>2.51329</v>
      </c>
      <c r="V12" s="14">
        <v>0.32716000000000001</v>
      </c>
      <c r="W12" s="14">
        <v>2.1861299999999999</v>
      </c>
      <c r="X12" s="11">
        <v>278</v>
      </c>
      <c r="Y12" s="10">
        <v>43432</v>
      </c>
      <c r="Z12" s="11">
        <v>9880158718</v>
      </c>
      <c r="AA12" s="12" t="s">
        <v>98</v>
      </c>
      <c r="AB12" s="11" t="s">
        <v>52</v>
      </c>
      <c r="AC12" s="12" t="s">
        <v>53</v>
      </c>
      <c r="AD12" s="11" t="s">
        <v>83</v>
      </c>
      <c r="AE12" s="12" t="s">
        <v>84</v>
      </c>
      <c r="AF12" s="14">
        <f t="shared" si="0"/>
        <v>2.51329E-2</v>
      </c>
      <c r="AG12" s="11" t="s">
        <v>46</v>
      </c>
    </row>
    <row r="13" spans="1:33" x14ac:dyDescent="0.2">
      <c r="A13" s="8">
        <v>8371</v>
      </c>
      <c r="B13" s="9" t="s">
        <v>99</v>
      </c>
      <c r="C13" s="10">
        <v>43467</v>
      </c>
      <c r="D13" s="11">
        <v>115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100</v>
      </c>
      <c r="J13" s="12" t="s">
        <v>101</v>
      </c>
      <c r="K13" s="13" t="s">
        <v>102</v>
      </c>
      <c r="L13" s="11" t="str">
        <f>"000038"</f>
        <v>000038</v>
      </c>
      <c r="M13" s="10">
        <v>43278</v>
      </c>
      <c r="N13" s="11" t="str">
        <f>"000041"</f>
        <v>000041</v>
      </c>
      <c r="O13" s="10">
        <v>43404</v>
      </c>
      <c r="P13" s="11" t="str">
        <f>"000058"</f>
        <v>000058</v>
      </c>
      <c r="Q13" s="10">
        <v>43404</v>
      </c>
      <c r="R13" s="11"/>
      <c r="S13" s="11" t="str">
        <f>"008250"</f>
        <v>008250</v>
      </c>
      <c r="T13" s="10">
        <v>43460</v>
      </c>
      <c r="U13" s="14">
        <v>17.892600000000002</v>
      </c>
      <c r="V13" s="14">
        <v>1.9764999999999999</v>
      </c>
      <c r="W13" s="14">
        <v>15.9161</v>
      </c>
      <c r="X13" s="11">
        <v>311</v>
      </c>
      <c r="Y13" s="10">
        <v>43467</v>
      </c>
      <c r="Z13" s="11">
        <v>8022975812</v>
      </c>
      <c r="AA13" s="12" t="s">
        <v>103</v>
      </c>
      <c r="AB13" s="11" t="s">
        <v>42</v>
      </c>
      <c r="AC13" s="12" t="s">
        <v>43</v>
      </c>
      <c r="AD13" s="11" t="s">
        <v>44</v>
      </c>
      <c r="AE13" s="12" t="s">
        <v>45</v>
      </c>
      <c r="AF13" s="14">
        <f t="shared" si="0"/>
        <v>0.17892600000000003</v>
      </c>
      <c r="AG13" s="11" t="s">
        <v>91</v>
      </c>
    </row>
    <row r="14" spans="1:33" x14ac:dyDescent="0.2">
      <c r="A14" s="8">
        <v>8447</v>
      </c>
      <c r="B14" s="9" t="s">
        <v>99</v>
      </c>
      <c r="C14" s="10">
        <v>43472</v>
      </c>
      <c r="D14" s="11">
        <v>115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104</v>
      </c>
      <c r="J14" s="12" t="s">
        <v>105</v>
      </c>
      <c r="K14" s="15" t="s">
        <v>50</v>
      </c>
      <c r="L14" s="11" t="str">
        <f>"000066"</f>
        <v>000066</v>
      </c>
      <c r="M14" s="10">
        <v>43354</v>
      </c>
      <c r="N14" s="11" t="str">
        <f>"000047"</f>
        <v>000047</v>
      </c>
      <c r="O14" s="10">
        <v>43437</v>
      </c>
      <c r="P14" s="11" t="str">
        <f>"000073"</f>
        <v>000073</v>
      </c>
      <c r="Q14" s="10">
        <v>43437</v>
      </c>
      <c r="R14" s="11"/>
      <c r="S14" s="11" t="str">
        <f>"008577"</f>
        <v>008577</v>
      </c>
      <c r="T14" s="10">
        <v>43470</v>
      </c>
      <c r="U14" s="14">
        <v>8.2355999999999998</v>
      </c>
      <c r="V14" s="14">
        <v>0.4209</v>
      </c>
      <c r="W14" s="14">
        <v>7.8147000000000002</v>
      </c>
      <c r="X14" s="11">
        <v>316</v>
      </c>
      <c r="Y14" s="10">
        <v>43472</v>
      </c>
      <c r="Z14" s="11">
        <v>8022975812</v>
      </c>
      <c r="AA14" s="12" t="s">
        <v>106</v>
      </c>
      <c r="AB14" s="11" t="s">
        <v>107</v>
      </c>
      <c r="AC14" s="12" t="s">
        <v>108</v>
      </c>
      <c r="AD14" s="11" t="s">
        <v>44</v>
      </c>
      <c r="AE14" s="12" t="s">
        <v>45</v>
      </c>
      <c r="AF14" s="14">
        <f t="shared" si="0"/>
        <v>8.2355999999999999E-2</v>
      </c>
      <c r="AG14" s="11" t="s">
        <v>91</v>
      </c>
    </row>
    <row r="15" spans="1:33" x14ac:dyDescent="0.2">
      <c r="A15" s="8">
        <v>8577</v>
      </c>
      <c r="B15" s="9" t="s">
        <v>99</v>
      </c>
      <c r="C15" s="10">
        <v>43481</v>
      </c>
      <c r="D15" s="11">
        <v>115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109</v>
      </c>
      <c r="J15" s="12" t="s">
        <v>110</v>
      </c>
      <c r="K15" s="13" t="s">
        <v>102</v>
      </c>
      <c r="L15" s="11" t="str">
        <f>"000039"</f>
        <v>000039</v>
      </c>
      <c r="M15" s="10">
        <v>43278</v>
      </c>
      <c r="N15" s="11" t="str">
        <f>"000042"</f>
        <v>000042</v>
      </c>
      <c r="O15" s="10">
        <v>43404</v>
      </c>
      <c r="P15" s="11" t="str">
        <f>"000059"</f>
        <v>000059</v>
      </c>
      <c r="Q15" s="10">
        <v>43404</v>
      </c>
      <c r="R15" s="11"/>
      <c r="S15" s="11" t="str">
        <f>"008251"</f>
        <v>008251</v>
      </c>
      <c r="T15" s="10">
        <v>43460</v>
      </c>
      <c r="U15" s="14">
        <v>19.999199999999998</v>
      </c>
      <c r="V15" s="14">
        <v>2.202</v>
      </c>
      <c r="W15" s="14">
        <v>17.7972</v>
      </c>
      <c r="X15" s="11">
        <v>323</v>
      </c>
      <c r="Y15" s="10">
        <v>43481</v>
      </c>
      <c r="Z15" s="11">
        <v>8022975812</v>
      </c>
      <c r="AA15" s="12" t="s">
        <v>69</v>
      </c>
      <c r="AB15" s="11" t="s">
        <v>42</v>
      </c>
      <c r="AC15" s="12" t="s">
        <v>43</v>
      </c>
      <c r="AD15" s="11" t="s">
        <v>44</v>
      </c>
      <c r="AE15" s="12" t="s">
        <v>45</v>
      </c>
      <c r="AF15" s="14">
        <f t="shared" si="0"/>
        <v>0.19999199999999998</v>
      </c>
      <c r="AG15" s="11" t="s">
        <v>91</v>
      </c>
    </row>
    <row r="16" spans="1:33" x14ac:dyDescent="0.2">
      <c r="A16" s="8">
        <v>9352</v>
      </c>
      <c r="B16" s="9" t="s">
        <v>111</v>
      </c>
      <c r="C16" s="10">
        <v>43521</v>
      </c>
      <c r="D16" s="11">
        <v>115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112</v>
      </c>
      <c r="J16" s="12" t="s">
        <v>113</v>
      </c>
      <c r="K16" s="13" t="s">
        <v>56</v>
      </c>
      <c r="L16" s="11" t="str">
        <f>"000014"</f>
        <v>000014</v>
      </c>
      <c r="M16" s="10">
        <v>43145</v>
      </c>
      <c r="N16" s="11" t="str">
        <f>"000032"</f>
        <v>000032</v>
      </c>
      <c r="O16" s="10">
        <v>43190</v>
      </c>
      <c r="P16" s="11" t="str">
        <f>"000009"</f>
        <v>000009</v>
      </c>
      <c r="Q16" s="10">
        <v>43220</v>
      </c>
      <c r="R16" s="11"/>
      <c r="S16" s="11" t="str">
        <f>"009301"</f>
        <v>009301</v>
      </c>
      <c r="T16" s="10">
        <v>43516</v>
      </c>
      <c r="U16" s="14">
        <v>49.981000000000002</v>
      </c>
      <c r="V16" s="14">
        <v>5.4572500000000002</v>
      </c>
      <c r="W16" s="14">
        <v>44.52375</v>
      </c>
      <c r="X16" s="11">
        <v>360</v>
      </c>
      <c r="Y16" s="10">
        <v>43521</v>
      </c>
      <c r="Z16" s="11">
        <v>822975815</v>
      </c>
      <c r="AA16" s="12" t="s">
        <v>114</v>
      </c>
      <c r="AB16" s="11" t="s">
        <v>58</v>
      </c>
      <c r="AC16" s="12" t="s">
        <v>59</v>
      </c>
      <c r="AD16" s="11" t="s">
        <v>60</v>
      </c>
      <c r="AE16" s="12" t="s">
        <v>61</v>
      </c>
      <c r="AF16" s="14">
        <f t="shared" si="0"/>
        <v>0.49981000000000003</v>
      </c>
      <c r="AG16" s="11" t="s">
        <v>115</v>
      </c>
    </row>
    <row r="17" spans="1:33" x14ac:dyDescent="0.2">
      <c r="A17" s="8">
        <v>9353</v>
      </c>
      <c r="B17" s="9" t="s">
        <v>111</v>
      </c>
      <c r="C17" s="10">
        <v>43521</v>
      </c>
      <c r="D17" s="11">
        <v>115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116</v>
      </c>
      <c r="J17" s="12" t="s">
        <v>117</v>
      </c>
      <c r="K17" s="13" t="s">
        <v>56</v>
      </c>
      <c r="L17" s="11" t="str">
        <f>"000037"</f>
        <v>000037</v>
      </c>
      <c r="M17" s="10">
        <v>43176</v>
      </c>
      <c r="N17" s="11" t="str">
        <f>"000031"</f>
        <v>000031</v>
      </c>
      <c r="O17" s="10">
        <v>43190</v>
      </c>
      <c r="P17" s="11" t="str">
        <f>"000010"</f>
        <v>000010</v>
      </c>
      <c r="Q17" s="10">
        <v>43220</v>
      </c>
      <c r="R17" s="11"/>
      <c r="S17" s="11" t="str">
        <f>"009302"</f>
        <v>009302</v>
      </c>
      <c r="T17" s="10">
        <v>43516</v>
      </c>
      <c r="U17" s="14">
        <v>41.8855</v>
      </c>
      <c r="V17" s="14">
        <v>4.5807500000000001</v>
      </c>
      <c r="W17" s="14">
        <v>37.304749999999999</v>
      </c>
      <c r="X17" s="11">
        <v>360</v>
      </c>
      <c r="Y17" s="10">
        <v>43521</v>
      </c>
      <c r="Z17" s="11">
        <v>8022975815</v>
      </c>
      <c r="AA17" s="12" t="s">
        <v>114</v>
      </c>
      <c r="AB17" s="11" t="s">
        <v>58</v>
      </c>
      <c r="AC17" s="12" t="s">
        <v>59</v>
      </c>
      <c r="AD17" s="11" t="s">
        <v>60</v>
      </c>
      <c r="AE17" s="12" t="s">
        <v>61</v>
      </c>
      <c r="AF17" s="14">
        <f t="shared" si="0"/>
        <v>0.41885499999999998</v>
      </c>
      <c r="AG17" s="11" t="s">
        <v>115</v>
      </c>
    </row>
    <row r="18" spans="1:33" x14ac:dyDescent="0.2">
      <c r="A18" s="8">
        <v>9465</v>
      </c>
      <c r="B18" s="9" t="s">
        <v>118</v>
      </c>
      <c r="C18" s="10">
        <v>43529</v>
      </c>
      <c r="D18" s="11">
        <v>115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86</v>
      </c>
      <c r="J18" s="12" t="s">
        <v>87</v>
      </c>
      <c r="K18" s="13" t="s">
        <v>40</v>
      </c>
      <c r="L18" s="11" t="str">
        <f>"000056"</f>
        <v>000056</v>
      </c>
      <c r="M18" s="10">
        <v>43319</v>
      </c>
      <c r="N18" s="11" t="str">
        <f>"000058"</f>
        <v>000058</v>
      </c>
      <c r="O18" s="10">
        <v>43515</v>
      </c>
      <c r="P18" s="11" t="str">
        <f>"000098"</f>
        <v>000098</v>
      </c>
      <c r="Q18" s="10">
        <v>43515</v>
      </c>
      <c r="R18" s="11"/>
      <c r="S18" s="11" t="str">
        <f>"009603"</f>
        <v>009603</v>
      </c>
      <c r="T18" s="10">
        <v>43529</v>
      </c>
      <c r="U18" s="14">
        <v>16.555199999999999</v>
      </c>
      <c r="V18" s="14">
        <v>2.1496</v>
      </c>
      <c r="W18" s="14">
        <v>14.4056</v>
      </c>
      <c r="X18" s="11">
        <v>367</v>
      </c>
      <c r="Y18" s="10">
        <v>43529</v>
      </c>
      <c r="Z18" s="11">
        <v>8022975812</v>
      </c>
      <c r="AA18" s="12" t="s">
        <v>88</v>
      </c>
      <c r="AB18" s="11" t="s">
        <v>89</v>
      </c>
      <c r="AC18" s="12" t="s">
        <v>90</v>
      </c>
      <c r="AD18" s="11" t="s">
        <v>44</v>
      </c>
      <c r="AE18" s="12" t="s">
        <v>45</v>
      </c>
      <c r="AF18" s="14">
        <f t="shared" si="0"/>
        <v>0.165552</v>
      </c>
      <c r="AG18" s="11" t="s">
        <v>91</v>
      </c>
    </row>
    <row r="19" spans="1:33" x14ac:dyDescent="0.2">
      <c r="A19" s="8">
        <v>9466</v>
      </c>
      <c r="B19" s="9" t="s">
        <v>118</v>
      </c>
      <c r="C19" s="10">
        <v>43529</v>
      </c>
      <c r="D19" s="11">
        <v>115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92</v>
      </c>
      <c r="J19" s="12" t="s">
        <v>93</v>
      </c>
      <c r="K19" s="13" t="s">
        <v>40</v>
      </c>
      <c r="L19" s="11" t="str">
        <f>"000055"</f>
        <v>000055</v>
      </c>
      <c r="M19" s="10">
        <v>43319</v>
      </c>
      <c r="N19" s="11" t="str">
        <f>"000057"</f>
        <v>000057</v>
      </c>
      <c r="O19" s="10">
        <v>43515</v>
      </c>
      <c r="P19" s="11" t="str">
        <f>"000097"</f>
        <v>000097</v>
      </c>
      <c r="Q19" s="10">
        <v>43515</v>
      </c>
      <c r="R19" s="11"/>
      <c r="S19" s="11" t="str">
        <f>"009604"</f>
        <v>009604</v>
      </c>
      <c r="T19" s="10">
        <v>43529</v>
      </c>
      <c r="U19" s="14">
        <v>30.757899999999999</v>
      </c>
      <c r="V19" s="14">
        <v>3.4146999999999998</v>
      </c>
      <c r="W19" s="14">
        <v>27.3432</v>
      </c>
      <c r="X19" s="11">
        <v>367</v>
      </c>
      <c r="Y19" s="10">
        <v>43529</v>
      </c>
      <c r="Z19" s="11">
        <v>8022975812</v>
      </c>
      <c r="AA19" s="12" t="s">
        <v>94</v>
      </c>
      <c r="AB19" s="11" t="s">
        <v>89</v>
      </c>
      <c r="AC19" s="12" t="s">
        <v>90</v>
      </c>
      <c r="AD19" s="11" t="s">
        <v>44</v>
      </c>
      <c r="AE19" s="12" t="s">
        <v>45</v>
      </c>
      <c r="AF19" s="14">
        <f t="shared" si="0"/>
        <v>0.30757899999999999</v>
      </c>
      <c r="AG19" s="11" t="s">
        <v>91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2019-06-13T08:01:40Z</dcterms:modified>
</cp:coreProperties>
</file>