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1" i="1" l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AF13" i="1"/>
  <c r="S13" i="1"/>
  <c r="P13" i="1"/>
  <c r="N13" i="1"/>
  <c r="L13" i="1"/>
  <c r="AF12" i="1"/>
  <c r="S12" i="1"/>
  <c r="P12" i="1"/>
  <c r="N12" i="1"/>
  <c r="L12" i="1"/>
  <c r="AF11" i="1"/>
  <c r="S11" i="1"/>
  <c r="P11" i="1"/>
  <c r="N11" i="1"/>
  <c r="L11" i="1"/>
  <c r="AF10" i="1"/>
  <c r="S10" i="1"/>
  <c r="P10" i="1"/>
  <c r="N10" i="1"/>
  <c r="L10" i="1"/>
  <c r="AF9" i="1"/>
  <c r="S9" i="1"/>
  <c r="P9" i="1"/>
  <c r="N9" i="1"/>
  <c r="L9" i="1"/>
  <c r="AF8" i="1"/>
  <c r="S8" i="1"/>
  <c r="P8" i="1"/>
  <c r="N8" i="1"/>
  <c r="L8" i="1"/>
  <c r="AF7" i="1"/>
  <c r="S7" i="1"/>
  <c r="P7" i="1"/>
  <c r="N7" i="1"/>
  <c r="L7" i="1"/>
  <c r="AF6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<sst xmlns="http://schemas.openxmlformats.org/spreadsheetml/2006/main" count="313" uniqueCount="136">
  <si>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</si>
  <si>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</si>
  <si>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</si>
  <si>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</si>
  <si>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</si>
  <si>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</si>
  <si>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</si>
  <si>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</si>
  <si>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</si>
  <si>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</si>
  <si>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</si>
  <si>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</si>
  <si>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</si>
  <si>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</si>
  <si>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</si>
  <si>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</si>
  <si>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</si>
  <si>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</si>
  <si>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</si>
  <si>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</si>
  <si>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</si>
  <si>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</si>
  <si>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</si>
  <si>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</si>
  <si>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</si>
  <si>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</si>
  <si>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</si>
  <si>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</si>
  <si>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</si>
  <si>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</si>
  <si>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</si>
  <si>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</si>
  <si>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</si>
  <si>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</si>
  <si>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Nilasandra</t>
  </si>
  <si>
    <t>Shanthi Nagara</t>
  </si>
  <si>
    <t>East</t>
  </si>
  <si>
    <t>116-16-000007</t>
  </si>
  <si>
    <t>MAINTANANCE OF WARD BY ENGAGING TRACTOR AND LABOUR FOR REMOVING DEBRIS BANNERS BUNTING IN WARD NO 116</t>
  </si>
  <si>
    <t>Health &amp; Sanitation</t>
  </si>
  <si>
    <t xml:space="preserve">G M PARAMASHIVA </t>
  </si>
  <si>
    <t>P1771</t>
  </si>
  <si>
    <t>Zone Works - POW Works</t>
  </si>
  <si>
    <t>ddo085</t>
  </si>
  <si>
    <t xml:space="preserve"> Assistant Executive Engineer Shanthinagar East Zone</t>
  </si>
  <si>
    <t>Pending</t>
  </si>
  <si>
    <t>June</t>
  </si>
  <si>
    <t>116-14-000010</t>
  </si>
  <si>
    <t>DESILTING OF DRAINS IN WARD NO 116 NEELASANDRA</t>
  </si>
  <si>
    <t>Footpaths &amp; Walkability</t>
  </si>
  <si>
    <t>KRIDL</t>
  </si>
  <si>
    <t>July</t>
  </si>
  <si>
    <t>314-12-000023</t>
  </si>
  <si>
    <t>Annual Street light maintenance at ward no 116 and 117 Package-E23</t>
  </si>
  <si>
    <t>M/S. BANASHANKARI ELECTRICALS</t>
  </si>
  <si>
    <t>P0300</t>
  </si>
  <si>
    <t>M and R to Street Lights - Replacement of Burnt Bulbs etc. (Package)</t>
  </si>
  <si>
    <t>ddo089</t>
  </si>
  <si>
    <t xml:space="preserve"> Assistant Executive Engineer Electrical East Zone</t>
  </si>
  <si>
    <t>116-16-000001</t>
  </si>
  <si>
    <t>Operation and Maintenance of street lights at Neelasandra and Shanthinagara area ward nos 116 and 117 Package E 30 for one year.</t>
  </si>
  <si>
    <t>M/s Rainbow Electricals</t>
  </si>
  <si>
    <t>September</t>
  </si>
  <si>
    <t>116-16-000004</t>
  </si>
  <si>
    <t>PROVIDING AND FABRICATING OF 1 SECTION BEAM STEEL FOOT BRIDGE INCLUDING HAND RAILS ON BOTH SIDES OF FOOT BRIDGE IN WARD NO 116 NEELASANDRA</t>
  </si>
  <si>
    <t>Other Ward Works</t>
  </si>
  <si>
    <t>D Ramanjinappa</t>
  </si>
  <si>
    <t>116-16-000003</t>
  </si>
  <si>
    <t>PROVIDING AND CONSTRUCTION OF CULVER FROM 2ND CROSS ANEPALYA TO SWD IN WARD NO 116 NEELASANDRA</t>
  </si>
  <si>
    <t>Storm Water Drains</t>
  </si>
  <si>
    <t>October</t>
  </si>
  <si>
    <t>116-16-000009</t>
  </si>
  <si>
    <t>IMPROVEMNTS AND ASPHALTING TO LR NAGARA MAIN ROAD FROM HOSUR LASKER ROAD TO HOSPITAL IN WARD NO 116</t>
  </si>
  <si>
    <t>Roads &amp; Drivablility</t>
  </si>
  <si>
    <t>M RAMESH</t>
  </si>
  <si>
    <t>P3106</t>
  </si>
  <si>
    <t>Nagarothana Works</t>
  </si>
  <si>
    <t>116-18-000001</t>
  </si>
  <si>
    <t>DRILLING OF BOREWELL AND PROVIDING WATER SUPPLY CONNECTION OF WATER SCARCITY AREA IN WARD NO 116 NEELASANDRA</t>
  </si>
  <si>
    <t>Water &amp; Sanitary</t>
  </si>
  <si>
    <t xml:space="preserve">Technical Manager KRIDL </t>
  </si>
  <si>
    <t>P1802</t>
  </si>
  <si>
    <t>Water Supply New Areas</t>
  </si>
  <si>
    <t>116-18-000002</t>
  </si>
  <si>
    <t>Providing street lights and Maintenance at ward no 116</t>
  </si>
  <si>
    <t>M/s.KRIDL</t>
  </si>
  <si>
    <t>P3290</t>
  </si>
  <si>
    <t>14th Finance Commission Works - Providing Street Lights and Maintenance</t>
  </si>
  <si>
    <t>Current</t>
  </si>
  <si>
    <t>November</t>
  </si>
  <si>
    <t>116-17-000005</t>
  </si>
  <si>
    <t>BBMP BUILDING MAINTENANCE IN WARD NO 116 NEELASANDRA</t>
  </si>
  <si>
    <t>Public Amenities</t>
  </si>
  <si>
    <t>B SATISH</t>
  </si>
  <si>
    <t>116-18-000020</t>
  </si>
  <si>
    <t xml:space="preserve">Providing Safety grill and beautification around Indira Canteen in Ward No. 116 Neelasandra </t>
  </si>
  <si>
    <t>Indira Canteen</t>
  </si>
  <si>
    <t>January</t>
  </si>
  <si>
    <t>116-18-000008</t>
  </si>
  <si>
    <t>Maintenance of Road and Footpath in ward no 116</t>
  </si>
  <si>
    <t>P3296</t>
  </si>
  <si>
    <t>14th Finance Commission Works - Road and Footpath Maintenance</t>
  </si>
  <si>
    <t>116-18-000009</t>
  </si>
  <si>
    <t>Maintenance of Storm Water Drain in ward no 116</t>
  </si>
  <si>
    <t>P3297</t>
  </si>
  <si>
    <t>14th Finance Commission Grants - SWD Works</t>
  </si>
  <si>
    <t>116-18-000004</t>
  </si>
  <si>
    <t>Maintenance of Community Property in ward no 116</t>
  </si>
  <si>
    <t xml:space="preserve">KRIDL </t>
  </si>
  <si>
    <t>P3292</t>
  </si>
  <si>
    <t>14th Finance Commission Works - Community Property Maintenance (including Parks)</t>
  </si>
  <si>
    <t>116-18-000003</t>
  </si>
  <si>
    <t>Maintenance of Ward Office in ward no 116</t>
  </si>
  <si>
    <t>P3291</t>
  </si>
  <si>
    <t>14th Fin  -Maintenance of Cremotorium, Burial Grounds</t>
  </si>
  <si>
    <t>116-18-000010</t>
  </si>
  <si>
    <t>Maintenance of Solid Waste Management in ward no 116</t>
  </si>
  <si>
    <t>P3298</t>
  </si>
  <si>
    <t>14th Finance Commission Works - SWM Works</t>
  </si>
  <si>
    <t>116-18-000006</t>
  </si>
  <si>
    <t>Maintenance of Public Toilets in ward no 116</t>
  </si>
  <si>
    <t>P3294</t>
  </si>
  <si>
    <t>14th Finance Commission Works - General Public ToiletandSeptage Maintenance</t>
  </si>
  <si>
    <t>116-18-000005</t>
  </si>
  <si>
    <t>Providing Drinking Water works in ward no 116</t>
  </si>
  <si>
    <t>Drinking Water</t>
  </si>
  <si>
    <t>P3293</t>
  </si>
  <si>
    <t>14th Finance Commission Works - Drinking Water</t>
  </si>
  <si>
    <t>February</t>
  </si>
  <si>
    <t>116-17-000010</t>
  </si>
  <si>
    <t>Engagement of Gangman and Hiring of Troctor Tippers for maintenance of road side drains and other cleaning civil works in ward no 116 Neelasandra in Shanthinagara Division</t>
  </si>
  <si>
    <t>M LAKSHMANRECDDY</t>
  </si>
  <si>
    <t>P3110</t>
  </si>
  <si>
    <t>14th Finance Commission Grant Works</t>
  </si>
  <si>
    <t>116-16-000002</t>
  </si>
  <si>
    <t>CONCRETING OF LR NAGAR CROSS ROADS IN WARD NO 116 NEELASANDRA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</si>
</sst>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"/>
  <sheetViews>
    <sheetView tabSelected="1" workbookViewId="0">
      <pane ySplit="1" topLeftCell="A2" activePane="bottomLeft" state="frozen"/>
      <selection activeCell="H1" sqref="H1"/>
      <selection pane="bottomLeft" activeCell="A2" sqref="A2:XFD21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794</v>
      </c>
      <c r="B2" s="9" t="s">
        <v>33</v>
      </c>
      <c r="C2" s="10">
        <v>43217</v>
      </c>
      <c r="D2" s="11">
        <v>116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"000021"</f>
        <v>000021</v>
      </c>
      <c r="M2" s="10">
        <v>42516</v>
      </c>
      <c r="N2" s="11" t="str">
        <f>"000075"</f>
        <v>000075</v>
      </c>
      <c r="O2" s="10">
        <v>42732</v>
      </c>
      <c r="P2" s="11" t="str">
        <f>"000161"</f>
        <v>000161</v>
      </c>
      <c r="Q2" s="10">
        <v>42732</v>
      </c>
      <c r="R2" s="11">
        <v>16</v>
      </c>
      <c r="S2" s="11" t="str">
        <f>"000740"</f>
        <v>000740</v>
      </c>
      <c r="T2" s="10">
        <v>43216</v>
      </c>
      <c r="U2" s="14">
        <v>6.9387499999999998</v>
      </c>
      <c r="V2" s="14">
        <v>0.42349999999999999</v>
      </c>
      <c r="W2" s="14">
        <v>6.51525</v>
      </c>
      <c r="X2" s="11">
        <v>31</v>
      </c>
      <c r="Y2" s="10">
        <v>43217</v>
      </c>
      <c r="Z2" s="11">
        <v>8022975812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6.9387499999999991E-2</v>
      </c>
      <c r="AG2" s="11" t="s">
        <v>45</v>
      </c>
    </row>
    <row r="3" spans="1:33" x14ac:dyDescent="0.2">
      <c r="A3" s="8">
        <v>2352</v>
      </c>
      <c r="B3" s="9" t="s">
        <v>46</v>
      </c>
      <c r="C3" s="10">
        <v>43269</v>
      </c>
      <c r="D3" s="11">
        <v>116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47</v>
      </c>
      <c r="J3" s="12" t="s">
        <v>48</v>
      </c>
      <c r="K3" s="13" t="s">
        <v>49</v>
      </c>
      <c r="L3" s="11" t="str">
        <f>"000057"</f>
        <v>000057</v>
      </c>
      <c r="M3" s="10">
        <v>42012</v>
      </c>
      <c r="N3" s="11" t="str">
        <f>"000039"</f>
        <v>000039</v>
      </c>
      <c r="O3" s="10">
        <v>42216</v>
      </c>
      <c r="P3" s="11" t="str">
        <f>"000081"</f>
        <v>000081</v>
      </c>
      <c r="Q3" s="10">
        <v>42216</v>
      </c>
      <c r="R3" s="11">
        <v>14</v>
      </c>
      <c r="S3" s="11" t="str">
        <f>"002542"</f>
        <v>002542</v>
      </c>
      <c r="T3" s="10">
        <v>43264</v>
      </c>
      <c r="U3" s="14">
        <v>13.800979999999999</v>
      </c>
      <c r="V3" s="14">
        <v>1.73905</v>
      </c>
      <c r="W3" s="14">
        <v>12.06193</v>
      </c>
      <c r="X3" s="11">
        <v>89</v>
      </c>
      <c r="Y3" s="10">
        <v>43269</v>
      </c>
      <c r="Z3" s="11">
        <v>8022975812</v>
      </c>
      <c r="AA3" s="12" t="s">
        <v>50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0.13800979999999999</v>
      </c>
      <c r="AG3" s="11" t="s">
        <v>45</v>
      </c>
    </row>
    <row r="4" spans="1:33" x14ac:dyDescent="0.2">
      <c r="A4" s="8">
        <v>3553</v>
      </c>
      <c r="B4" s="9" t="s">
        <v>51</v>
      </c>
      <c r="C4" s="10">
        <v>43299</v>
      </c>
      <c r="D4" s="11">
        <v>116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52</v>
      </c>
      <c r="J4" s="12" t="s">
        <v>53</v>
      </c>
      <c r="K4" s="13" t="s">
        <v>49</v>
      </c>
      <c r="L4" s="11" t="str">
        <f>"000046"</f>
        <v>000046</v>
      </c>
      <c r="M4" s="10">
        <v>41228</v>
      </c>
      <c r="N4" s="11" t="str">
        <f>"000070"</f>
        <v>000070</v>
      </c>
      <c r="O4" s="10">
        <v>43084</v>
      </c>
      <c r="P4" s="11" t="str">
        <f>"000059"</f>
        <v>000059</v>
      </c>
      <c r="Q4" s="10">
        <v>43084</v>
      </c>
      <c r="R4" s="11">
        <v>12</v>
      </c>
      <c r="S4" s="11" t="str">
        <f>"003618"</f>
        <v>003618</v>
      </c>
      <c r="T4" s="10">
        <v>43292</v>
      </c>
      <c r="U4" s="14">
        <v>8.0747699999999991</v>
      </c>
      <c r="V4" s="14">
        <v>0.97740000000000005</v>
      </c>
      <c r="W4" s="14">
        <v>7.0973699999999997</v>
      </c>
      <c r="X4" s="11">
        <v>127</v>
      </c>
      <c r="Y4" s="10">
        <v>43299</v>
      </c>
      <c r="Z4" s="11">
        <v>9845073860</v>
      </c>
      <c r="AA4" s="12" t="s">
        <v>54</v>
      </c>
      <c r="AB4" s="11" t="s">
        <v>55</v>
      </c>
      <c r="AC4" s="12" t="s">
        <v>56</v>
      </c>
      <c r="AD4" s="11" t="s">
        <v>57</v>
      </c>
      <c r="AE4" s="12" t="s">
        <v>58</v>
      </c>
      <c r="AF4" s="14">
        <v>8.0747699999999992E-2</v>
      </c>
      <c r="AG4" s="11" t="s">
        <v>45</v>
      </c>
    </row>
    <row r="5" spans="1:33" x14ac:dyDescent="0.2">
      <c r="A5" s="8">
        <v>3764</v>
      </c>
      <c r="B5" s="9" t="s">
        <v>51</v>
      </c>
      <c r="C5" s="10">
        <v>43301</v>
      </c>
      <c r="D5" s="11">
        <v>116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59</v>
      </c>
      <c r="J5" s="12" t="s">
        <v>60</v>
      </c>
      <c r="K5" s="13" t="s">
        <v>49</v>
      </c>
      <c r="L5" s="11" t="str">
        <f>"000131"</f>
        <v>000131</v>
      </c>
      <c r="M5" s="10">
        <v>43154</v>
      </c>
      <c r="N5" s="11" t="str">
        <f>"000182"</f>
        <v>000182</v>
      </c>
      <c r="O5" s="10">
        <v>43154</v>
      </c>
      <c r="P5" s="11" t="str">
        <f>"000173"</f>
        <v>000173</v>
      </c>
      <c r="Q5" s="10">
        <v>43154</v>
      </c>
      <c r="R5" s="11">
        <v>16</v>
      </c>
      <c r="S5" s="11" t="str">
        <f>"003958"</f>
        <v>003958</v>
      </c>
      <c r="T5" s="10">
        <v>43299</v>
      </c>
      <c r="U5" s="14">
        <v>7.0132099999999999</v>
      </c>
      <c r="V5" s="14">
        <v>0.67934000000000005</v>
      </c>
      <c r="W5" s="14">
        <v>6.3338700000000001</v>
      </c>
      <c r="X5" s="11">
        <v>134</v>
      </c>
      <c r="Y5" s="10">
        <v>43301</v>
      </c>
      <c r="Z5" s="11">
        <v>9845036857</v>
      </c>
      <c r="AA5" s="12" t="s">
        <v>61</v>
      </c>
      <c r="AB5" s="11" t="s">
        <v>55</v>
      </c>
      <c r="AC5" s="12" t="s">
        <v>56</v>
      </c>
      <c r="AD5" s="11" t="s">
        <v>57</v>
      </c>
      <c r="AE5" s="12" t="s">
        <v>58</v>
      </c>
      <c r="AF5" s="14">
        <v>7.0132100000000003E-2</v>
      </c>
      <c r="AG5" s="11" t="s">
        <v>45</v>
      </c>
    </row>
    <row r="6" spans="1:33" x14ac:dyDescent="0.2">
      <c r="A6" s="8">
        <v>5695</v>
      </c>
      <c r="B6" s="9" t="s">
        <v>62</v>
      </c>
      <c r="C6" s="10">
        <v>43370</v>
      </c>
      <c r="D6" s="11">
        <v>116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63</v>
      </c>
      <c r="J6" s="12" t="s">
        <v>64</v>
      </c>
      <c r="K6" s="13" t="s">
        <v>65</v>
      </c>
      <c r="L6" s="11" t="str">
        <f>"000055"</f>
        <v>000055</v>
      </c>
      <c r="M6" s="10">
        <v>42433</v>
      </c>
      <c r="N6" s="11" t="str">
        <f>"000070"</f>
        <v>000070</v>
      </c>
      <c r="O6" s="10">
        <v>42460</v>
      </c>
      <c r="P6" s="11" t="str">
        <f>"000181"</f>
        <v>000181</v>
      </c>
      <c r="Q6" s="10">
        <v>42460</v>
      </c>
      <c r="R6" s="11">
        <v>16</v>
      </c>
      <c r="S6" s="11" t="str">
        <f>"005786"</f>
        <v>005786</v>
      </c>
      <c r="T6" s="10">
        <v>43360</v>
      </c>
      <c r="U6" s="14">
        <v>8.8965999999999994</v>
      </c>
      <c r="V6" s="14">
        <v>0.58730000000000004</v>
      </c>
      <c r="W6" s="14">
        <v>8.3093000000000004</v>
      </c>
      <c r="X6" s="11">
        <v>216</v>
      </c>
      <c r="Y6" s="10">
        <v>43370</v>
      </c>
      <c r="Z6" s="11">
        <v>8022975812</v>
      </c>
      <c r="AA6" s="12" t="s">
        <v>66</v>
      </c>
      <c r="AB6" s="11" t="s">
        <v>41</v>
      </c>
      <c r="AC6" s="12" t="s">
        <v>42</v>
      </c>
      <c r="AD6" s="11" t="s">
        <v>43</v>
      </c>
      <c r="AE6" s="12" t="s">
        <v>44</v>
      </c>
      <c r="AF6" s="14">
        <f t="shared" ref="AF6:AF21" si="0">U6/100</f>
        <v>8.896599999999999E-2</v>
      </c>
      <c r="AG6" s="11" t="s">
        <v>45</v>
      </c>
    </row>
    <row r="7" spans="1:33" x14ac:dyDescent="0.2">
      <c r="A7" s="8">
        <v>5696</v>
      </c>
      <c r="B7" s="9" t="s">
        <v>62</v>
      </c>
      <c r="C7" s="10">
        <v>43370</v>
      </c>
      <c r="D7" s="11">
        <v>116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67</v>
      </c>
      <c r="J7" s="12" t="s">
        <v>68</v>
      </c>
      <c r="K7" s="13" t="s">
        <v>69</v>
      </c>
      <c r="L7" s="11" t="str">
        <f>"000054"</f>
        <v>000054</v>
      </c>
      <c r="M7" s="10">
        <v>42433</v>
      </c>
      <c r="N7" s="11" t="str">
        <f>"000-71"</f>
        <v>000-71</v>
      </c>
      <c r="O7" s="10">
        <v>42460</v>
      </c>
      <c r="P7" s="11" t="str">
        <f>"000182"</f>
        <v>000182</v>
      </c>
      <c r="Q7" s="10">
        <v>42460</v>
      </c>
      <c r="R7" s="11">
        <v>16</v>
      </c>
      <c r="S7" s="11" t="str">
        <f>"005787"</f>
        <v>005787</v>
      </c>
      <c r="T7" s="10">
        <v>43360</v>
      </c>
      <c r="U7" s="14">
        <v>0.98124999999999996</v>
      </c>
      <c r="V7" s="14">
        <v>6.4899999999999999E-2</v>
      </c>
      <c r="W7" s="14">
        <v>0.91635</v>
      </c>
      <c r="X7" s="11">
        <v>216</v>
      </c>
      <c r="Y7" s="10">
        <v>43370</v>
      </c>
      <c r="Z7" s="11">
        <v>8022975812</v>
      </c>
      <c r="AA7" s="12" t="s">
        <v>66</v>
      </c>
      <c r="AB7" s="11" t="s">
        <v>41</v>
      </c>
      <c r="AC7" s="12" t="s">
        <v>42</v>
      </c>
      <c r="AD7" s="11" t="s">
        <v>43</v>
      </c>
      <c r="AE7" s="12" t="s">
        <v>44</v>
      </c>
      <c r="AF7" s="14">
        <f t="shared" si="0"/>
        <v>9.8125E-3</v>
      </c>
      <c r="AG7" s="11" t="s">
        <v>45</v>
      </c>
    </row>
    <row r="8" spans="1:33" x14ac:dyDescent="0.2">
      <c r="A8" s="8">
        <v>6164</v>
      </c>
      <c r="B8" s="9" t="s">
        <v>70</v>
      </c>
      <c r="C8" s="10">
        <v>43385</v>
      </c>
      <c r="D8" s="11">
        <v>116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71</v>
      </c>
      <c r="J8" s="12" t="s">
        <v>72</v>
      </c>
      <c r="K8" s="13" t="s">
        <v>73</v>
      </c>
      <c r="L8" s="11" t="str">
        <f>"--1046"</f>
        <v>--1046</v>
      </c>
      <c r="M8" s="10">
        <v>42704</v>
      </c>
      <c r="N8" s="11" t="str">
        <f>"000099"</f>
        <v>000099</v>
      </c>
      <c r="O8" s="10">
        <v>42811</v>
      </c>
      <c r="P8" s="11" t="str">
        <f>"000206"</f>
        <v>000206</v>
      </c>
      <c r="Q8" s="10">
        <v>42811</v>
      </c>
      <c r="R8" s="11">
        <v>16</v>
      </c>
      <c r="S8" s="11" t="str">
        <f>"008695"</f>
        <v>008695</v>
      </c>
      <c r="T8" s="10">
        <v>42824</v>
      </c>
      <c r="U8" s="14">
        <v>79.735600000000005</v>
      </c>
      <c r="V8" s="14">
        <v>2.4986000000000002</v>
      </c>
      <c r="W8" s="14">
        <v>77.236999999999995</v>
      </c>
      <c r="X8" s="11">
        <v>234</v>
      </c>
      <c r="Y8" s="10">
        <v>43385</v>
      </c>
      <c r="Z8" s="11">
        <v>8022975812</v>
      </c>
      <c r="AA8" s="12" t="s">
        <v>74</v>
      </c>
      <c r="AB8" s="11" t="s">
        <v>75</v>
      </c>
      <c r="AC8" s="12" t="s">
        <v>76</v>
      </c>
      <c r="AD8" s="11" t="s">
        <v>43</v>
      </c>
      <c r="AE8" s="12" t="s">
        <v>44</v>
      </c>
      <c r="AF8" s="14">
        <f t="shared" si="0"/>
        <v>0.79735600000000006</v>
      </c>
      <c r="AG8" s="11" t="s">
        <v>45</v>
      </c>
    </row>
    <row r="9" spans="1:33" x14ac:dyDescent="0.2">
      <c r="A9" s="8">
        <v>6574</v>
      </c>
      <c r="B9" s="9" t="s">
        <v>70</v>
      </c>
      <c r="C9" s="10">
        <v>43389</v>
      </c>
      <c r="D9" s="11">
        <v>116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77</v>
      </c>
      <c r="J9" s="12" t="s">
        <v>78</v>
      </c>
      <c r="K9" s="13" t="s">
        <v>79</v>
      </c>
      <c r="L9" s="11" t="str">
        <f>"000108"</f>
        <v>000108</v>
      </c>
      <c r="M9" s="10">
        <v>43131</v>
      </c>
      <c r="N9" s="11" t="str">
        <f>"000028"</f>
        <v>000028</v>
      </c>
      <c r="O9" s="10">
        <v>43131</v>
      </c>
      <c r="P9" s="11" t="str">
        <f>"000097"</f>
        <v>000097</v>
      </c>
      <c r="Q9" s="10">
        <v>43131</v>
      </c>
      <c r="R9" s="11">
        <v>18</v>
      </c>
      <c r="S9" s="11" t="str">
        <f>"006453"</f>
        <v>006453</v>
      </c>
      <c r="T9" s="10">
        <v>43382</v>
      </c>
      <c r="U9" s="14">
        <v>14.452199999999999</v>
      </c>
      <c r="V9" s="14">
        <v>1.2758499999999999</v>
      </c>
      <c r="W9" s="14">
        <v>13.176349999999999</v>
      </c>
      <c r="X9" s="11">
        <v>241</v>
      </c>
      <c r="Y9" s="10">
        <v>43389</v>
      </c>
      <c r="Z9" s="11">
        <v>8022975812</v>
      </c>
      <c r="AA9" s="12" t="s">
        <v>80</v>
      </c>
      <c r="AB9" s="11" t="s">
        <v>81</v>
      </c>
      <c r="AC9" s="12" t="s">
        <v>82</v>
      </c>
      <c r="AD9" s="11" t="s">
        <v>43</v>
      </c>
      <c r="AE9" s="12" t="s">
        <v>44</v>
      </c>
      <c r="AF9" s="14">
        <f t="shared" si="0"/>
        <v>0.14452199999999998</v>
      </c>
      <c r="AG9" s="11" t="s">
        <v>45</v>
      </c>
    </row>
    <row r="10" spans="1:33" x14ac:dyDescent="0.2">
      <c r="A10" s="8">
        <v>6762</v>
      </c>
      <c r="B10" s="9" t="s">
        <v>70</v>
      </c>
      <c r="C10" s="10">
        <v>43390</v>
      </c>
      <c r="D10" s="11">
        <v>116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83</v>
      </c>
      <c r="J10" s="12" t="s">
        <v>84</v>
      </c>
      <c r="K10" s="13" t="s">
        <v>49</v>
      </c>
      <c r="L10" s="11" t="str">
        <f>"000057"</f>
        <v>000057</v>
      </c>
      <c r="M10" s="10">
        <v>43320</v>
      </c>
      <c r="N10" s="11" t="str">
        <f>"000132"</f>
        <v>000132</v>
      </c>
      <c r="O10" s="10">
        <v>43354</v>
      </c>
      <c r="P10" s="11" t="str">
        <f>"000131"</f>
        <v>000131</v>
      </c>
      <c r="Q10" s="10">
        <v>43354</v>
      </c>
      <c r="R10" s="11">
        <v>18</v>
      </c>
      <c r="S10" s="11" t="str">
        <f>"006819"</f>
        <v>006819</v>
      </c>
      <c r="T10" s="10">
        <v>43389</v>
      </c>
      <c r="U10" s="14">
        <v>9.9409700000000001</v>
      </c>
      <c r="V10" s="14">
        <v>1.0562</v>
      </c>
      <c r="W10" s="14">
        <v>8.8847699999999996</v>
      </c>
      <c r="X10" s="11">
        <v>245</v>
      </c>
      <c r="Y10" s="10">
        <v>43390</v>
      </c>
      <c r="Z10" s="11">
        <v>9945525730</v>
      </c>
      <c r="AA10" s="12" t="s">
        <v>85</v>
      </c>
      <c r="AB10" s="11" t="s">
        <v>86</v>
      </c>
      <c r="AC10" s="12" t="s">
        <v>87</v>
      </c>
      <c r="AD10" s="11" t="s">
        <v>57</v>
      </c>
      <c r="AE10" s="12" t="s">
        <v>58</v>
      </c>
      <c r="AF10" s="14">
        <f t="shared" si="0"/>
        <v>9.9409700000000004E-2</v>
      </c>
      <c r="AG10" s="11" t="s">
        <v>88</v>
      </c>
    </row>
    <row r="11" spans="1:33" x14ac:dyDescent="0.2">
      <c r="A11" s="8">
        <v>7155</v>
      </c>
      <c r="B11" s="9" t="s">
        <v>89</v>
      </c>
      <c r="C11" s="10">
        <v>43418</v>
      </c>
      <c r="D11" s="11">
        <v>116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90</v>
      </c>
      <c r="J11" s="12" t="s">
        <v>91</v>
      </c>
      <c r="K11" s="13" t="s">
        <v>92</v>
      </c>
      <c r="L11" s="11" t="str">
        <f>"000113"</f>
        <v>000113</v>
      </c>
      <c r="M11" s="10">
        <v>43133</v>
      </c>
      <c r="N11" s="11" t="str">
        <f>"000030"</f>
        <v>000030</v>
      </c>
      <c r="O11" s="10">
        <v>43133</v>
      </c>
      <c r="P11" s="11" t="str">
        <f>"000079"</f>
        <v>000079</v>
      </c>
      <c r="Q11" s="10">
        <v>42916</v>
      </c>
      <c r="R11" s="11">
        <v>17</v>
      </c>
      <c r="S11" s="11" t="str">
        <f>"007137"</f>
        <v>007137</v>
      </c>
      <c r="T11" s="10">
        <v>43403</v>
      </c>
      <c r="U11" s="14">
        <v>9.9618000000000002</v>
      </c>
      <c r="V11" s="14">
        <v>0.70740000000000003</v>
      </c>
      <c r="W11" s="14">
        <v>9.2544000000000004</v>
      </c>
      <c r="X11" s="11">
        <v>261</v>
      </c>
      <c r="Y11" s="10">
        <v>43418</v>
      </c>
      <c r="Z11" s="11">
        <v>8022975812</v>
      </c>
      <c r="AA11" s="12" t="s">
        <v>93</v>
      </c>
      <c r="AB11" s="11" t="s">
        <v>41</v>
      </c>
      <c r="AC11" s="12" t="s">
        <v>42</v>
      </c>
      <c r="AD11" s="11" t="s">
        <v>43</v>
      </c>
      <c r="AE11" s="12" t="s">
        <v>44</v>
      </c>
      <c r="AF11" s="14">
        <f t="shared" si="0"/>
        <v>9.9617999999999998E-2</v>
      </c>
      <c r="AG11" s="11" t="s">
        <v>45</v>
      </c>
    </row>
    <row r="12" spans="1:33" x14ac:dyDescent="0.2">
      <c r="A12" s="8">
        <v>7338</v>
      </c>
      <c r="B12" s="9" t="s">
        <v>89</v>
      </c>
      <c r="C12" s="10">
        <v>43424</v>
      </c>
      <c r="D12" s="11">
        <v>116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94</v>
      </c>
      <c r="J12" s="12" t="s">
        <v>95</v>
      </c>
      <c r="K12" s="13" t="s">
        <v>96</v>
      </c>
      <c r="L12" s="11" t="str">
        <f>"000034"</f>
        <v>000034</v>
      </c>
      <c r="M12" s="10">
        <v>43273</v>
      </c>
      <c r="N12" s="11" t="str">
        <f>"000009"</f>
        <v>000009</v>
      </c>
      <c r="O12" s="10">
        <v>43333</v>
      </c>
      <c r="P12" s="11" t="str">
        <f>"000040"</f>
        <v>000040</v>
      </c>
      <c r="Q12" s="10">
        <v>43333</v>
      </c>
      <c r="R12" s="11">
        <v>18</v>
      </c>
      <c r="S12" s="11" t="str">
        <f>"007389"</f>
        <v>007389</v>
      </c>
      <c r="T12" s="10">
        <v>43421</v>
      </c>
      <c r="U12" s="14">
        <v>21.959599999999998</v>
      </c>
      <c r="V12" s="14">
        <v>1.9978</v>
      </c>
      <c r="W12" s="14">
        <v>19.9618</v>
      </c>
      <c r="X12" s="11">
        <v>271</v>
      </c>
      <c r="Y12" s="10">
        <v>43424</v>
      </c>
      <c r="Z12" s="11">
        <v>8022975812</v>
      </c>
      <c r="AA12" s="12" t="s">
        <v>50</v>
      </c>
      <c r="AB12" s="11" t="s">
        <v>75</v>
      </c>
      <c r="AC12" s="12" t="s">
        <v>76</v>
      </c>
      <c r="AD12" s="11" t="s">
        <v>43</v>
      </c>
      <c r="AE12" s="12" t="s">
        <v>44</v>
      </c>
      <c r="AF12" s="14">
        <f t="shared" si="0"/>
        <v>0.21959599999999999</v>
      </c>
      <c r="AG12" s="11" t="s">
        <v>88</v>
      </c>
    </row>
    <row r="13" spans="1:33" x14ac:dyDescent="0.2">
      <c r="A13" s="8">
        <v>8440</v>
      </c>
      <c r="B13" s="9" t="s">
        <v>97</v>
      </c>
      <c r="C13" s="10">
        <v>43472</v>
      </c>
      <c r="D13" s="11">
        <v>116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98</v>
      </c>
      <c r="J13" s="12" t="s">
        <v>99</v>
      </c>
      <c r="K13" s="13" t="s">
        <v>49</v>
      </c>
      <c r="L13" s="11" t="str">
        <f>"000063"</f>
        <v>000063</v>
      </c>
      <c r="M13" s="10">
        <v>43348</v>
      </c>
      <c r="N13" s="11" t="str">
        <f>"000020"</f>
        <v>000020</v>
      </c>
      <c r="O13" s="10">
        <v>43434</v>
      </c>
      <c r="P13" s="11" t="str">
        <f>"000065"</f>
        <v>000065</v>
      </c>
      <c r="Q13" s="10">
        <v>43434</v>
      </c>
      <c r="R13" s="11"/>
      <c r="S13" s="11" t="str">
        <f>"008570"</f>
        <v>008570</v>
      </c>
      <c r="T13" s="10">
        <v>43470</v>
      </c>
      <c r="U13" s="14">
        <v>14.971</v>
      </c>
      <c r="V13" s="14">
        <v>1.65205</v>
      </c>
      <c r="W13" s="14">
        <v>13.318949999999999</v>
      </c>
      <c r="X13" s="11">
        <v>316</v>
      </c>
      <c r="Y13" s="10">
        <v>43472</v>
      </c>
      <c r="Z13" s="11">
        <v>8022975812</v>
      </c>
      <c r="AA13" s="12" t="s">
        <v>50</v>
      </c>
      <c r="AB13" s="11" t="s">
        <v>100</v>
      </c>
      <c r="AC13" s="12" t="s">
        <v>101</v>
      </c>
      <c r="AD13" s="11" t="s">
        <v>43</v>
      </c>
      <c r="AE13" s="12" t="s">
        <v>44</v>
      </c>
      <c r="AF13" s="14">
        <f t="shared" si="0"/>
        <v>0.14971000000000001</v>
      </c>
      <c r="AG13" s="11" t="s">
        <v>88</v>
      </c>
    </row>
    <row r="14" spans="1:33" x14ac:dyDescent="0.2">
      <c r="A14" s="8">
        <v>8441</v>
      </c>
      <c r="B14" s="9" t="s">
        <v>97</v>
      </c>
      <c r="C14" s="10">
        <v>43472</v>
      </c>
      <c r="D14" s="11">
        <v>116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102</v>
      </c>
      <c r="J14" s="12" t="s">
        <v>103</v>
      </c>
      <c r="K14" s="13" t="s">
        <v>69</v>
      </c>
      <c r="L14" s="11" t="str">
        <f>"000064"</f>
        <v>000064</v>
      </c>
      <c r="M14" s="10">
        <v>43348</v>
      </c>
      <c r="N14" s="11" t="str">
        <f>"000023"</f>
        <v>000023</v>
      </c>
      <c r="O14" s="10">
        <v>43434</v>
      </c>
      <c r="P14" s="11" t="str">
        <f>"000067"</f>
        <v>000067</v>
      </c>
      <c r="Q14" s="10">
        <v>43434</v>
      </c>
      <c r="R14" s="11"/>
      <c r="S14" s="11" t="str">
        <f>"008571"</f>
        <v>008571</v>
      </c>
      <c r="T14" s="10">
        <v>43470</v>
      </c>
      <c r="U14" s="14">
        <v>9.9769000000000005</v>
      </c>
      <c r="V14" s="14">
        <v>1.1068</v>
      </c>
      <c r="W14" s="14">
        <v>8.8701000000000008</v>
      </c>
      <c r="X14" s="11">
        <v>316</v>
      </c>
      <c r="Y14" s="10">
        <v>43472</v>
      </c>
      <c r="Z14" s="11">
        <v>8022975812</v>
      </c>
      <c r="AA14" s="12" t="s">
        <v>50</v>
      </c>
      <c r="AB14" s="11" t="s">
        <v>104</v>
      </c>
      <c r="AC14" s="12" t="s">
        <v>105</v>
      </c>
      <c r="AD14" s="11" t="s">
        <v>43</v>
      </c>
      <c r="AE14" s="12" t="s">
        <v>44</v>
      </c>
      <c r="AF14" s="14">
        <f t="shared" si="0"/>
        <v>9.976900000000001E-2</v>
      </c>
      <c r="AG14" s="11" t="s">
        <v>88</v>
      </c>
    </row>
    <row r="15" spans="1:33" x14ac:dyDescent="0.2">
      <c r="A15" s="8">
        <v>8442</v>
      </c>
      <c r="B15" s="9" t="s">
        <v>97</v>
      </c>
      <c r="C15" s="10">
        <v>43472</v>
      </c>
      <c r="D15" s="11">
        <v>116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106</v>
      </c>
      <c r="J15" s="12" t="s">
        <v>107</v>
      </c>
      <c r="K15" s="13" t="s">
        <v>65</v>
      </c>
      <c r="L15" s="11" t="str">
        <f>"000061"</f>
        <v>000061</v>
      </c>
      <c r="M15" s="10">
        <v>43348</v>
      </c>
      <c r="N15" s="11" t="str">
        <f>"000021"</f>
        <v>000021</v>
      </c>
      <c r="O15" s="10">
        <v>43434</v>
      </c>
      <c r="P15" s="11" t="str">
        <f>"000069"</f>
        <v>000069</v>
      </c>
      <c r="Q15" s="10">
        <v>43434</v>
      </c>
      <c r="R15" s="11"/>
      <c r="S15" s="11" t="str">
        <f>"008572"</f>
        <v>008572</v>
      </c>
      <c r="T15" s="10">
        <v>43470</v>
      </c>
      <c r="U15" s="14">
        <v>4.9751000000000003</v>
      </c>
      <c r="V15" s="14">
        <v>0.55469999999999997</v>
      </c>
      <c r="W15" s="14">
        <v>4.4203999999999999</v>
      </c>
      <c r="X15" s="11">
        <v>316</v>
      </c>
      <c r="Y15" s="10">
        <v>43472</v>
      </c>
      <c r="Z15" s="11">
        <v>8022975812</v>
      </c>
      <c r="AA15" s="12" t="s">
        <v>108</v>
      </c>
      <c r="AB15" s="11" t="s">
        <v>109</v>
      </c>
      <c r="AC15" s="12" t="s">
        <v>110</v>
      </c>
      <c r="AD15" s="11" t="s">
        <v>43</v>
      </c>
      <c r="AE15" s="12" t="s">
        <v>44</v>
      </c>
      <c r="AF15" s="14">
        <f t="shared" si="0"/>
        <v>4.9751000000000004E-2</v>
      </c>
      <c r="AG15" s="11" t="s">
        <v>88</v>
      </c>
    </row>
    <row r="16" spans="1:33" x14ac:dyDescent="0.2">
      <c r="A16" s="8">
        <v>8443</v>
      </c>
      <c r="B16" s="9" t="s">
        <v>97</v>
      </c>
      <c r="C16" s="10">
        <v>43472</v>
      </c>
      <c r="D16" s="11">
        <v>116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111</v>
      </c>
      <c r="J16" s="12" t="s">
        <v>112</v>
      </c>
      <c r="K16" s="13" t="s">
        <v>65</v>
      </c>
      <c r="L16" s="11" t="str">
        <f>"000060"</f>
        <v>000060</v>
      </c>
      <c r="M16" s="10">
        <v>43348</v>
      </c>
      <c r="N16" s="11" t="str">
        <f>"000022"</f>
        <v>000022</v>
      </c>
      <c r="O16" s="10">
        <v>43434</v>
      </c>
      <c r="P16" s="11" t="str">
        <f>"000070"</f>
        <v>000070</v>
      </c>
      <c r="Q16" s="10">
        <v>43434</v>
      </c>
      <c r="R16" s="11"/>
      <c r="S16" s="11" t="str">
        <f>"008573"</f>
        <v>008573</v>
      </c>
      <c r="T16" s="10">
        <v>43470</v>
      </c>
      <c r="U16" s="14">
        <v>4.9767000000000001</v>
      </c>
      <c r="V16" s="14">
        <v>0.55179999999999996</v>
      </c>
      <c r="W16" s="14">
        <v>4.4249000000000001</v>
      </c>
      <c r="X16" s="11">
        <v>316</v>
      </c>
      <c r="Y16" s="10">
        <v>43472</v>
      </c>
      <c r="Z16" s="11">
        <v>8022975812</v>
      </c>
      <c r="AA16" s="12" t="s">
        <v>50</v>
      </c>
      <c r="AB16" s="11" t="s">
        <v>113</v>
      </c>
      <c r="AC16" s="12" t="s">
        <v>114</v>
      </c>
      <c r="AD16" s="11" t="s">
        <v>43</v>
      </c>
      <c r="AE16" s="12" t="s">
        <v>44</v>
      </c>
      <c r="AF16" s="14">
        <f t="shared" si="0"/>
        <v>4.9766999999999999E-2</v>
      </c>
      <c r="AG16" s="11" t="s">
        <v>88</v>
      </c>
    </row>
    <row r="17" spans="1:33" x14ac:dyDescent="0.2">
      <c r="A17" s="8">
        <v>8444</v>
      </c>
      <c r="B17" s="9" t="s">
        <v>97</v>
      </c>
      <c r="C17" s="10">
        <v>43472</v>
      </c>
      <c r="D17" s="11">
        <v>116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115</v>
      </c>
      <c r="J17" s="12" t="s">
        <v>116</v>
      </c>
      <c r="K17" s="13" t="s">
        <v>39</v>
      </c>
      <c r="L17" s="11" t="str">
        <f>"000058"</f>
        <v>000058</v>
      </c>
      <c r="M17" s="10">
        <v>43348</v>
      </c>
      <c r="N17" s="11" t="str">
        <f>"000024"</f>
        <v>000024</v>
      </c>
      <c r="O17" s="10">
        <v>43434</v>
      </c>
      <c r="P17" s="11" t="str">
        <f>"000071"</f>
        <v>000071</v>
      </c>
      <c r="Q17" s="10">
        <v>43434</v>
      </c>
      <c r="R17" s="11"/>
      <c r="S17" s="11" t="str">
        <f>"008574"</f>
        <v>008574</v>
      </c>
      <c r="T17" s="10">
        <v>43470</v>
      </c>
      <c r="U17" s="14">
        <v>14.9846</v>
      </c>
      <c r="V17" s="14">
        <v>1.6526000000000001</v>
      </c>
      <c r="W17" s="14">
        <v>13.332000000000001</v>
      </c>
      <c r="X17" s="11">
        <v>316</v>
      </c>
      <c r="Y17" s="10">
        <v>43472</v>
      </c>
      <c r="Z17" s="11">
        <v>8022975812</v>
      </c>
      <c r="AA17" s="12" t="s">
        <v>50</v>
      </c>
      <c r="AB17" s="11" t="s">
        <v>117</v>
      </c>
      <c r="AC17" s="12" t="s">
        <v>118</v>
      </c>
      <c r="AD17" s="11" t="s">
        <v>43</v>
      </c>
      <c r="AE17" s="12" t="s">
        <v>44</v>
      </c>
      <c r="AF17" s="14">
        <f t="shared" si="0"/>
        <v>0.14984600000000001</v>
      </c>
      <c r="AG17" s="11" t="s">
        <v>88</v>
      </c>
    </row>
    <row r="18" spans="1:33" x14ac:dyDescent="0.2">
      <c r="A18" s="8">
        <v>8445</v>
      </c>
      <c r="B18" s="9" t="s">
        <v>97</v>
      </c>
      <c r="C18" s="10">
        <v>43472</v>
      </c>
      <c r="D18" s="11">
        <v>116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119</v>
      </c>
      <c r="J18" s="12" t="s">
        <v>120</v>
      </c>
      <c r="K18" s="15" t="s">
        <v>39</v>
      </c>
      <c r="L18" s="11" t="str">
        <f>"000062"</f>
        <v>000062</v>
      </c>
      <c r="M18" s="10">
        <v>43348</v>
      </c>
      <c r="N18" s="11" t="str">
        <f>"000025"</f>
        <v>000025</v>
      </c>
      <c r="O18" s="10">
        <v>43434</v>
      </c>
      <c r="P18" s="11" t="str">
        <f>"000072"</f>
        <v>000072</v>
      </c>
      <c r="Q18" s="10">
        <v>43434</v>
      </c>
      <c r="R18" s="11"/>
      <c r="S18" s="11" t="str">
        <f>"008575"</f>
        <v>008575</v>
      </c>
      <c r="T18" s="10">
        <v>43470</v>
      </c>
      <c r="U18" s="14">
        <v>4.9739000000000004</v>
      </c>
      <c r="V18" s="14">
        <v>0.55210000000000004</v>
      </c>
      <c r="W18" s="14">
        <v>4.4218000000000002</v>
      </c>
      <c r="X18" s="11">
        <v>316</v>
      </c>
      <c r="Y18" s="10">
        <v>43472</v>
      </c>
      <c r="Z18" s="11">
        <v>8022975812</v>
      </c>
      <c r="AA18" s="12" t="s">
        <v>108</v>
      </c>
      <c r="AB18" s="11" t="s">
        <v>121</v>
      </c>
      <c r="AC18" s="12" t="s">
        <v>122</v>
      </c>
      <c r="AD18" s="11" t="s">
        <v>43</v>
      </c>
      <c r="AE18" s="12" t="s">
        <v>44</v>
      </c>
      <c r="AF18" s="14">
        <f t="shared" si="0"/>
        <v>4.9739000000000005E-2</v>
      </c>
      <c r="AG18" s="11" t="s">
        <v>88</v>
      </c>
    </row>
    <row r="19" spans="1:33" x14ac:dyDescent="0.2">
      <c r="A19" s="8">
        <v>8446</v>
      </c>
      <c r="B19" s="9" t="s">
        <v>97</v>
      </c>
      <c r="C19" s="10">
        <v>43472</v>
      </c>
      <c r="D19" s="11">
        <v>116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123</v>
      </c>
      <c r="J19" s="12" t="s">
        <v>124</v>
      </c>
      <c r="K19" s="13" t="s">
        <v>125</v>
      </c>
      <c r="L19" s="11" t="str">
        <f>"000059"</f>
        <v>000059</v>
      </c>
      <c r="M19" s="10">
        <v>43348</v>
      </c>
      <c r="N19" s="11" t="str">
        <f>"000026"</f>
        <v>000026</v>
      </c>
      <c r="O19" s="10">
        <v>43434</v>
      </c>
      <c r="P19" s="11" t="str">
        <f>"000068"</f>
        <v>000068</v>
      </c>
      <c r="Q19" s="10">
        <v>43434</v>
      </c>
      <c r="R19" s="11"/>
      <c r="S19" s="11" t="str">
        <f>"008576"</f>
        <v>008576</v>
      </c>
      <c r="T19" s="10">
        <v>43470</v>
      </c>
      <c r="U19" s="14">
        <v>19.902999999999999</v>
      </c>
      <c r="V19" s="14">
        <v>2.1994500000000001</v>
      </c>
      <c r="W19" s="14">
        <v>17.70355</v>
      </c>
      <c r="X19" s="11">
        <v>316</v>
      </c>
      <c r="Y19" s="10">
        <v>43472</v>
      </c>
      <c r="Z19" s="11">
        <v>8022975812</v>
      </c>
      <c r="AA19" s="12" t="s">
        <v>50</v>
      </c>
      <c r="AB19" s="11" t="s">
        <v>126</v>
      </c>
      <c r="AC19" s="12" t="s">
        <v>127</v>
      </c>
      <c r="AD19" s="11" t="s">
        <v>43</v>
      </c>
      <c r="AE19" s="12" t="s">
        <v>44</v>
      </c>
      <c r="AF19" s="14">
        <f t="shared" si="0"/>
        <v>0.19902999999999998</v>
      </c>
      <c r="AG19" s="11" t="s">
        <v>88</v>
      </c>
    </row>
    <row r="20" spans="1:33" x14ac:dyDescent="0.2">
      <c r="A20" s="8">
        <v>8963</v>
      </c>
      <c r="B20" s="9" t="s">
        <v>128</v>
      </c>
      <c r="C20" s="10">
        <v>43501</v>
      </c>
      <c r="D20" s="11">
        <v>116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129</v>
      </c>
      <c r="J20" s="12" t="s">
        <v>130</v>
      </c>
      <c r="K20" s="13" t="s">
        <v>49</v>
      </c>
      <c r="L20" s="11" t="str">
        <f>"000118"</f>
        <v>000118</v>
      </c>
      <c r="M20" s="10">
        <v>43417</v>
      </c>
      <c r="N20" s="11" t="str">
        <f>"000036"</f>
        <v>000036</v>
      </c>
      <c r="O20" s="10">
        <v>43468</v>
      </c>
      <c r="P20" s="11" t="str">
        <f>"000083"</f>
        <v>000083</v>
      </c>
      <c r="Q20" s="10">
        <v>43468</v>
      </c>
      <c r="R20" s="11"/>
      <c r="S20" s="11" t="str">
        <f>"009047"</f>
        <v>009047</v>
      </c>
      <c r="T20" s="10">
        <v>43501</v>
      </c>
      <c r="U20" s="14">
        <v>9.9390000000000001</v>
      </c>
      <c r="V20" s="14">
        <v>0.40755000000000002</v>
      </c>
      <c r="W20" s="14">
        <v>9.5314499999999995</v>
      </c>
      <c r="X20" s="11">
        <v>339</v>
      </c>
      <c r="Y20" s="10">
        <v>43501</v>
      </c>
      <c r="Z20" s="11">
        <v>8022975812</v>
      </c>
      <c r="AA20" s="12" t="s">
        <v>131</v>
      </c>
      <c r="AB20" s="11" t="s">
        <v>132</v>
      </c>
      <c r="AC20" s="12" t="s">
        <v>133</v>
      </c>
      <c r="AD20" s="11" t="s">
        <v>43</v>
      </c>
      <c r="AE20" s="12" t="s">
        <v>44</v>
      </c>
      <c r="AF20" s="14">
        <f t="shared" si="0"/>
        <v>9.9390000000000006E-2</v>
      </c>
      <c r="AG20" s="11" t="s">
        <v>88</v>
      </c>
    </row>
    <row r="21" spans="1:33" x14ac:dyDescent="0.2">
      <c r="A21" s="8">
        <v>9313</v>
      </c>
      <c r="B21" s="9" t="s">
        <v>128</v>
      </c>
      <c r="C21" s="10">
        <v>43521</v>
      </c>
      <c r="D21" s="11">
        <v>116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134</v>
      </c>
      <c r="J21" s="12" t="s">
        <v>135</v>
      </c>
      <c r="K21" s="13" t="s">
        <v>73</v>
      </c>
      <c r="L21" s="11" t="str">
        <f>"000063"</f>
        <v>000063</v>
      </c>
      <c r="M21" s="10">
        <v>42448</v>
      </c>
      <c r="N21" s="11" t="str">
        <f>"000020"</f>
        <v>000020</v>
      </c>
      <c r="O21" s="10">
        <v>42916</v>
      </c>
      <c r="P21" s="11" t="str">
        <f>"000078"</f>
        <v>000078</v>
      </c>
      <c r="Q21" s="10">
        <v>42916</v>
      </c>
      <c r="R21" s="11"/>
      <c r="S21" s="11" t="str">
        <f>"009415"</f>
        <v>009415</v>
      </c>
      <c r="T21" s="10">
        <v>43518</v>
      </c>
      <c r="U21" s="14">
        <v>43.825899999999997</v>
      </c>
      <c r="V21" s="14">
        <v>3.2189999999999999</v>
      </c>
      <c r="W21" s="14">
        <v>40.606900000000003</v>
      </c>
      <c r="X21" s="11">
        <v>359</v>
      </c>
      <c r="Y21" s="10">
        <v>43521</v>
      </c>
      <c r="Z21" s="11">
        <v>8022975812</v>
      </c>
      <c r="AA21" s="12" t="s">
        <v>66</v>
      </c>
      <c r="AB21" s="11" t="s">
        <v>41</v>
      </c>
      <c r="AC21" s="12" t="s">
        <v>42</v>
      </c>
      <c r="AD21" s="11" t="s">
        <v>43</v>
      </c>
      <c r="AE21" s="12" t="s">
        <v>44</v>
      </c>
      <c r="AF21" s="14">
        <f t="shared" si="0"/>
        <v>0.43825899999999995</v>
      </c>
      <c r="AG21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2019-06-13T08:01:53Z</dcterms:modified>
</cp:coreProperties>
</file>