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0" i="1" l="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<sst xmlns="http://schemas.openxmlformats.org/spreadsheetml/2006/main" count="439" uniqueCount="162">
  <si>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</si>
  <si>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</si>
  <si>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</si>
  <si>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</si>
  <si>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</si>
  <si>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</si>
  <si>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</si>
  <si>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</si>
  <si>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</si>
  <si>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</si>
  <si>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</si>
  <si>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</si>
  <si>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</si>
  <si>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</si>
  <si>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</si>
  <si>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</si>
  <si>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</si>
  <si>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</si>
  <si>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</si>
  <si>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</si>
  <si>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</si>
  <si>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</si>
  <si>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</si>
  <si>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</si>
  <si>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</si>
  <si>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</si>
  <si>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</si>
  <si>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</si>
  <si>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</si>
  <si>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</si>
  <si>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</si>
  <si>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</si>
  <si>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</si>
  <si>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</si>
  <si>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Sudham Nagara</t>
  </si>
  <si>
    <t>Kempegowda Nagara</t>
  </si>
  <si>
    <t>Chikka Pete</t>
  </si>
  <si>
    <t>South</t>
  </si>
  <si>
    <t>118-17-000032</t>
  </si>
  <si>
    <t>Engagement of Gangman and Hiring of Tractor Tippers for cleaning and Maintenance of road side drains and other cleaning works in works in ward no118</t>
  </si>
  <si>
    <t>Other Ward Works</t>
  </si>
  <si>
    <t>Afzal pasha</t>
  </si>
  <si>
    <t>P3110</t>
  </si>
  <si>
    <t>14th Finance Commission Grant Works</t>
  </si>
  <si>
    <t>ddo564</t>
  </si>
  <si>
    <t xml:space="preserve"> Assistant Executive Engineer Kempegowda Nagar South Zone</t>
  </si>
  <si>
    <t>Spill Over</t>
  </si>
  <si>
    <t>May</t>
  </si>
  <si>
    <t>118-17-000028</t>
  </si>
  <si>
    <t>Consultancy services for preparation of DPR for the work of Improvements to drain, footpath and Asphalting to selected Arterial, Sub-Arterial Roads and other connecting roads in South zone South 2016-17-Package No.08 (Ward no 118, 119, 144, 169 and 171)</t>
  </si>
  <si>
    <t>Footpaths &amp; Walkability</t>
  </si>
  <si>
    <t>B M Rangewda</t>
  </si>
  <si>
    <t>P3158</t>
  </si>
  <si>
    <t>SIP Infrastructure Project works</t>
  </si>
  <si>
    <t>Pending</t>
  </si>
  <si>
    <t>118-12-000019</t>
  </si>
  <si>
    <t>Improvements to Toilet Bathrooms in cement huts in ward no 118</t>
  </si>
  <si>
    <t>Health &amp; Sanitation</t>
  </si>
  <si>
    <t>Manjunath.N</t>
  </si>
  <si>
    <t>P1771</t>
  </si>
  <si>
    <t>Zone Works - POW Works</t>
  </si>
  <si>
    <t>118-15-000011</t>
  </si>
  <si>
    <t>Providing of Concreting of Gullies at Rajgopal garden, Nageshwara Garden, Appa jappa garden in ward no -118</t>
  </si>
  <si>
    <t>V.Vijay</t>
  </si>
  <si>
    <t>June</t>
  </si>
  <si>
    <t>118-16-000023</t>
  </si>
  <si>
    <t>Providing electrical repairs to JC road BBMP building in Ward No 118</t>
  </si>
  <si>
    <t>Niharika Electricals</t>
  </si>
  <si>
    <t>P0303</t>
  </si>
  <si>
    <t>M and R to Pumpsets, Lifts, DG Sets, Wireless sets and Internal Telephone Exchange</t>
  </si>
  <si>
    <t>ddo258</t>
  </si>
  <si>
    <t xml:space="preserve"> Executive Engineer Electrical South Zone</t>
  </si>
  <si>
    <t>118-18-000010</t>
  </si>
  <si>
    <t>Providing drinking water works in ward no 118</t>
  </si>
  <si>
    <t>Drinking Water</t>
  </si>
  <si>
    <t>KRIDL</t>
  </si>
  <si>
    <t>P3293</t>
  </si>
  <si>
    <t>14th Finance Commission Works - Drinking Water</t>
  </si>
  <si>
    <t>118-15-000043</t>
  </si>
  <si>
    <t xml:space="preserve">Providing additional green room external improvement and allied work for townhall premises </t>
  </si>
  <si>
    <t>M/s Technical Manager (South) KRIDL</t>
  </si>
  <si>
    <t>P2197</t>
  </si>
  <si>
    <t>M and R to Head Office / Annex / Council Buildings</t>
  </si>
  <si>
    <t>ddo341</t>
  </si>
  <si>
    <t xml:space="preserve"> Assistant Executive Engineer M P E D Central Zone</t>
  </si>
  <si>
    <t>July</t>
  </si>
  <si>
    <t>118-15-000038</t>
  </si>
  <si>
    <t>Providing Street lightsd to Sudhamanagar Nagar ward 118</t>
  </si>
  <si>
    <t>T.Sundar Raju (Sujai Electricals)</t>
  </si>
  <si>
    <t>P3075</t>
  </si>
  <si>
    <t>Special comprehensive development works in Bangalore city (Bangalore city in charge Minister Discretionary Grants)</t>
  </si>
  <si>
    <t>118-16-000003</t>
  </si>
  <si>
    <t>Operation and Maintenance of Highmast street lighting system in Chickpet and BTM Layout Assembly Constituency (Ward No.118, 119, 142, 143, 144, 145, 153, 146, 152, 147, 148, 172, 173, 151, 176) Package S-32 of South Zone</t>
  </si>
  <si>
    <t>M/S Muttatti Electricals</t>
  </si>
  <si>
    <t>P0300</t>
  </si>
  <si>
    <t>M and R to Street Lights - Replacement of Burnt Bulbs etc. (Package)</t>
  </si>
  <si>
    <t>118-16-000002</t>
  </si>
  <si>
    <t>Operation and Maintenance of Street Lighting System in Ward No.118 and 119 Package S-20 of South Zone</t>
  </si>
  <si>
    <t>Sree Hari Electricals (B.S.Hari)</t>
  </si>
  <si>
    <t>118-16-000010</t>
  </si>
  <si>
    <t>Construction of toilets at Narayanaswamy garden desoja nagar Ramanna garden in ward No 118</t>
  </si>
  <si>
    <t>Somashekar</t>
  </si>
  <si>
    <t>118-17-000048</t>
  </si>
  <si>
    <t>Drilling borewells and providing water supply connection to water scarcity area in ward no 118 Suhamanagar</t>
  </si>
  <si>
    <t>Water &amp; Sanitary</t>
  </si>
  <si>
    <t>P1802</t>
  </si>
  <si>
    <t>Water Supply New Areas</t>
  </si>
  <si>
    <t>118-18-000011</t>
  </si>
  <si>
    <t>Maintenance of public toilet in ward no 118</t>
  </si>
  <si>
    <t>P3294</t>
  </si>
  <si>
    <t>14th Finance Commission Works - General Public ToiletandSeptage Maintenance</t>
  </si>
  <si>
    <t>Current</t>
  </si>
  <si>
    <t>118-15-000008</t>
  </si>
  <si>
    <t>Desilting and repairs of drain at vinobnagar in ward 118</t>
  </si>
  <si>
    <t>M.Rangegowda</t>
  </si>
  <si>
    <t>August</t>
  </si>
  <si>
    <t>118-16-000006</t>
  </si>
  <si>
    <t>Emergency works in ward No 118</t>
  </si>
  <si>
    <t>V.Narayanaswamy</t>
  </si>
  <si>
    <t>118-18-000001</t>
  </si>
  <si>
    <t>Maintenance and repairs of borewell in surrounding area in ward no 118</t>
  </si>
  <si>
    <t>September</t>
  </si>
  <si>
    <t>118-18-000008</t>
  </si>
  <si>
    <t>Maintenance of ward office in ward no 118</t>
  </si>
  <si>
    <t>Manjunath dasi naik</t>
  </si>
  <si>
    <t>P3291</t>
  </si>
  <si>
    <t>14th Fin  -Maintenance of Cremotorium, Burial Grounds</t>
  </si>
  <si>
    <t>118-18-000015</t>
  </si>
  <si>
    <t>Improvements to drain and footpath Sudhamanagara surrounding area in ward no 118</t>
  </si>
  <si>
    <t>Sampanna sathish</t>
  </si>
  <si>
    <t>P3298</t>
  </si>
  <si>
    <t>14th Finance Commission Works - SWM Works</t>
  </si>
  <si>
    <t>118-15-000016</t>
  </si>
  <si>
    <t>Providing concrete patch work near Myschool CKC garden in ward no- 118</t>
  </si>
  <si>
    <t>Roads &amp; Drivablility</t>
  </si>
  <si>
    <t>Syed Ibrahim</t>
  </si>
  <si>
    <t>October</t>
  </si>
  <si>
    <t>CIVIL EXPERTS</t>
  </si>
  <si>
    <t>118-17-000005</t>
  </si>
  <si>
    <t>Pot holes filling in ward No 118 Asphalt and Concrete</t>
  </si>
  <si>
    <t>Afzal Pasha</t>
  </si>
  <si>
    <t>118-18-000014</t>
  </si>
  <si>
    <t>Improvements to drain footpath in ward no 118</t>
  </si>
  <si>
    <t>M.Palakshaiah</t>
  </si>
  <si>
    <t>P3297</t>
  </si>
  <si>
    <t>14th Finance Commission Grants - SWD Works</t>
  </si>
  <si>
    <t>November</t>
  </si>
  <si>
    <t>December</t>
  </si>
  <si>
    <t>118-17-000031</t>
  </si>
  <si>
    <t>Upgradation of electrical system of BBMP refferal hospital at siddaiah road in ward no 118</t>
  </si>
  <si>
    <t>M/S Sree Sreekanteshwara Electricals (Chandrashekar Sreekanta)</t>
  </si>
  <si>
    <t>P0978</t>
  </si>
  <si>
    <t>Const of Hospitals, Maternity Homes, Dispensary and Doctors` Quarters / Clinical Laboratories</t>
  </si>
  <si>
    <t>118-16-000009</t>
  </si>
  <si>
    <t>Desilting and construction of grills to open wells Narayanaswamy slum in ward No 118</t>
  </si>
  <si>
    <t>A Senthil kumar</t>
  </si>
  <si>
    <t>January</t>
  </si>
  <si>
    <t>118-18-000013</t>
  </si>
  <si>
    <t>Maintenance of roads and footpath in ward no 118</t>
  </si>
  <si>
    <t>Technical Manager-3, KRIDL</t>
  </si>
  <si>
    <t>P3296</t>
  </si>
  <si>
    <t>14th Finance Commission Works - Road and Footpath Maintenance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</si>
</sst>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tabSelected="1" workbookViewId="0">
      <pane ySplit="1" topLeftCell="A2" activePane="bottomLeft" state="frozen"/>
      <selection activeCell="H1" sqref="H1"/>
      <selection pane="bottomLeft" activeCell="A2" sqref="A2:XFD30"/>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672</v>
      </c>
      <c r="B2" s="9" t="s">
        <v>33</v>
      </c>
      <c r="C2" s="10">
        <v>43215</v>
      </c>
      <c r="D2" s="11">
        <v>118</v>
      </c>
      <c r="E2" s="12" t="s">
        <v>34</v>
      </c>
      <c r="F2" s="12" t="s">
        <v>35</v>
      </c>
      <c r="G2" s="12" t="s">
        <v>36</v>
      </c>
      <c r="H2" s="12" t="s">
        <v>37</v>
      </c>
      <c r="I2" s="11" t="s">
        <v>38</v>
      </c>
      <c r="J2" s="12" t="s">
        <v>39</v>
      </c>
      <c r="K2" s="13" t="s">
        <v>40</v>
      </c>
      <c r="L2" s="11" t="str">
        <f>"000082"</f>
        <v>000082</v>
      </c>
      <c r="M2" s="10">
        <v>43019</v>
      </c>
      <c r="N2" s="11" t="str">
        <f>"000069"</f>
        <v>000069</v>
      </c>
      <c r="O2" s="10">
        <v>43187</v>
      </c>
      <c r="P2" s="11" t="str">
        <f>"000001"</f>
        <v>000001</v>
      </c>
      <c r="Q2" s="10">
        <v>43195</v>
      </c>
      <c r="R2" s="11">
        <v>17</v>
      </c>
      <c r="S2" s="11" t="str">
        <f>"000643"</f>
        <v>000643</v>
      </c>
      <c r="T2" s="10">
        <v>43214</v>
      </c>
      <c r="U2" s="14">
        <v>5.0019999999999998</v>
      </c>
      <c r="V2" s="14">
        <v>0.35720000000000002</v>
      </c>
      <c r="W2" s="14">
        <v>4.6448</v>
      </c>
      <c r="X2" s="11">
        <v>24</v>
      </c>
      <c r="Y2" s="10">
        <v>43215</v>
      </c>
      <c r="Z2" s="11">
        <v>9742855442</v>
      </c>
      <c r="AA2" s="12" t="s">
        <v>41</v>
      </c>
      <c r="AB2" s="11" t="s">
        <v>42</v>
      </c>
      <c r="AC2" s="12" t="s">
        <v>43</v>
      </c>
      <c r="AD2" s="11" t="s">
        <v>44</v>
      </c>
      <c r="AE2" s="12" t="s">
        <v>45</v>
      </c>
      <c r="AF2" s="14">
        <v>5.0019999999999995E-2</v>
      </c>
      <c r="AG2" s="11" t="s">
        <v>46</v>
      </c>
    </row>
    <row r="3" spans="1:33" x14ac:dyDescent="0.2">
      <c r="A3" s="8">
        <v>992</v>
      </c>
      <c r="B3" s="9" t="s">
        <v>47</v>
      </c>
      <c r="C3" s="10">
        <v>43229</v>
      </c>
      <c r="D3" s="11">
        <v>118</v>
      </c>
      <c r="E3" s="12" t="s">
        <v>34</v>
      </c>
      <c r="F3" s="12" t="s">
        <v>35</v>
      </c>
      <c r="G3" s="12" t="s">
        <v>36</v>
      </c>
      <c r="H3" s="12" t="s">
        <v>37</v>
      </c>
      <c r="I3" s="11" t="s">
        <v>48</v>
      </c>
      <c r="J3" s="12" t="s">
        <v>49</v>
      </c>
      <c r="K3" s="13" t="s">
        <v>50</v>
      </c>
      <c r="L3" s="11" t="str">
        <f>"0000O4"</f>
        <v>0000O4</v>
      </c>
      <c r="M3" s="10">
        <v>42637</v>
      </c>
      <c r="N3" s="11" t="str">
        <f>"000001"</f>
        <v>000001</v>
      </c>
      <c r="O3" s="10">
        <v>42830</v>
      </c>
      <c r="P3" s="11" t="str">
        <f>"000001"</f>
        <v>000001</v>
      </c>
      <c r="Q3" s="10">
        <v>42830</v>
      </c>
      <c r="R3" s="11">
        <v>17</v>
      </c>
      <c r="S3" s="11" t="str">
        <f>"002113"</f>
        <v>002113</v>
      </c>
      <c r="T3" s="10">
        <v>42878</v>
      </c>
      <c r="U3" s="14">
        <v>424.69600000000003</v>
      </c>
      <c r="V3" s="14">
        <v>11.527900000000001</v>
      </c>
      <c r="W3" s="14">
        <v>413.16809999999998</v>
      </c>
      <c r="X3" s="11">
        <v>43</v>
      </c>
      <c r="Y3" s="10">
        <v>43229</v>
      </c>
      <c r="Z3" s="11">
        <v>9986985966</v>
      </c>
      <c r="AA3" s="12" t="s">
        <v>51</v>
      </c>
      <c r="AB3" s="11" t="s">
        <v>52</v>
      </c>
      <c r="AC3" s="12" t="s">
        <v>53</v>
      </c>
      <c r="AD3" s="11" t="s">
        <v>44</v>
      </c>
      <c r="AE3" s="12" t="s">
        <v>45</v>
      </c>
      <c r="AF3" s="14">
        <v>4.2469600000000005</v>
      </c>
      <c r="AG3" s="11" t="s">
        <v>54</v>
      </c>
    </row>
    <row r="4" spans="1:33" x14ac:dyDescent="0.2">
      <c r="A4" s="8">
        <v>1227</v>
      </c>
      <c r="B4" s="9" t="s">
        <v>47</v>
      </c>
      <c r="C4" s="10">
        <v>43238</v>
      </c>
      <c r="D4" s="11">
        <v>118</v>
      </c>
      <c r="E4" s="12" t="s">
        <v>34</v>
      </c>
      <c r="F4" s="12" t="s">
        <v>35</v>
      </c>
      <c r="G4" s="12" t="s">
        <v>36</v>
      </c>
      <c r="H4" s="12" t="s">
        <v>37</v>
      </c>
      <c r="I4" s="11" t="s">
        <v>55</v>
      </c>
      <c r="J4" s="12" t="s">
        <v>56</v>
      </c>
      <c r="K4" s="13" t="s">
        <v>57</v>
      </c>
      <c r="L4" s="11" t="str">
        <f>"000080"</f>
        <v>000080</v>
      </c>
      <c r="M4" s="10">
        <v>41946</v>
      </c>
      <c r="N4" s="11" t="str">
        <f>"000089"</f>
        <v>000089</v>
      </c>
      <c r="O4" s="10">
        <v>42611</v>
      </c>
      <c r="P4" s="11" t="str">
        <f>"000171"</f>
        <v>000171</v>
      </c>
      <c r="Q4" s="10">
        <v>42613</v>
      </c>
      <c r="R4" s="11">
        <v>12</v>
      </c>
      <c r="S4" s="11" t="str">
        <f>"001466"</f>
        <v>001466</v>
      </c>
      <c r="T4" s="10">
        <v>43236</v>
      </c>
      <c r="U4" s="14">
        <v>10.531000000000001</v>
      </c>
      <c r="V4" s="14">
        <v>1.4410000000000001</v>
      </c>
      <c r="W4" s="14">
        <v>9.09</v>
      </c>
      <c r="X4" s="11">
        <v>52</v>
      </c>
      <c r="Y4" s="10">
        <v>43238</v>
      </c>
      <c r="Z4" s="11">
        <v>9945468649</v>
      </c>
      <c r="AA4" s="12" t="s">
        <v>58</v>
      </c>
      <c r="AB4" s="11" t="s">
        <v>59</v>
      </c>
      <c r="AC4" s="12" t="s">
        <v>60</v>
      </c>
      <c r="AD4" s="11" t="s">
        <v>44</v>
      </c>
      <c r="AE4" s="12" t="s">
        <v>45</v>
      </c>
      <c r="AF4" s="14">
        <v>0.10531</v>
      </c>
      <c r="AG4" s="11" t="s">
        <v>54</v>
      </c>
    </row>
    <row r="5" spans="1:33" x14ac:dyDescent="0.2">
      <c r="A5" s="8">
        <v>1228</v>
      </c>
      <c r="B5" s="9" t="s">
        <v>47</v>
      </c>
      <c r="C5" s="10">
        <v>43238</v>
      </c>
      <c r="D5" s="11">
        <v>118</v>
      </c>
      <c r="E5" s="12" t="s">
        <v>34</v>
      </c>
      <c r="F5" s="12" t="s">
        <v>35</v>
      </c>
      <c r="G5" s="12" t="s">
        <v>36</v>
      </c>
      <c r="H5" s="12" t="s">
        <v>37</v>
      </c>
      <c r="I5" s="11" t="s">
        <v>61</v>
      </c>
      <c r="J5" s="12" t="s">
        <v>62</v>
      </c>
      <c r="K5" s="13" t="s">
        <v>40</v>
      </c>
      <c r="L5" s="11" t="str">
        <f>"000022"</f>
        <v>000022</v>
      </c>
      <c r="M5" s="10">
        <v>42370</v>
      </c>
      <c r="N5" s="11" t="str">
        <f>"000071"</f>
        <v>000071</v>
      </c>
      <c r="O5" s="10">
        <v>42580</v>
      </c>
      <c r="P5" s="11" t="str">
        <f>"000174"</f>
        <v>000174</v>
      </c>
      <c r="Q5" s="10">
        <v>42613</v>
      </c>
      <c r="R5" s="11">
        <v>15</v>
      </c>
      <c r="S5" s="11" t="str">
        <f>"001467"</f>
        <v>001467</v>
      </c>
      <c r="T5" s="10">
        <v>43236</v>
      </c>
      <c r="U5" s="14">
        <v>15.56</v>
      </c>
      <c r="V5" s="14">
        <v>2.09</v>
      </c>
      <c r="W5" s="14">
        <v>13.47</v>
      </c>
      <c r="X5" s="11">
        <v>52</v>
      </c>
      <c r="Y5" s="10">
        <v>43238</v>
      </c>
      <c r="Z5" s="11">
        <v>9980497200</v>
      </c>
      <c r="AA5" s="12" t="s">
        <v>63</v>
      </c>
      <c r="AB5" s="11" t="s">
        <v>59</v>
      </c>
      <c r="AC5" s="12" t="s">
        <v>60</v>
      </c>
      <c r="AD5" s="11" t="s">
        <v>44</v>
      </c>
      <c r="AE5" s="12" t="s">
        <v>45</v>
      </c>
      <c r="AF5" s="14">
        <v>0.15560000000000002</v>
      </c>
      <c r="AG5" s="11" t="s">
        <v>54</v>
      </c>
    </row>
    <row r="6" spans="1:33" x14ac:dyDescent="0.2">
      <c r="A6" s="8">
        <v>1859</v>
      </c>
      <c r="B6" s="9" t="s">
        <v>64</v>
      </c>
      <c r="C6" s="10">
        <v>43257</v>
      </c>
      <c r="D6" s="11">
        <v>118</v>
      </c>
      <c r="E6" s="12" t="s">
        <v>34</v>
      </c>
      <c r="F6" s="12" t="s">
        <v>35</v>
      </c>
      <c r="G6" s="12" t="s">
        <v>36</v>
      </c>
      <c r="H6" s="12" t="s">
        <v>37</v>
      </c>
      <c r="I6" s="11" t="s">
        <v>65</v>
      </c>
      <c r="J6" s="12" t="s">
        <v>66</v>
      </c>
      <c r="K6" s="13" t="s">
        <v>40</v>
      </c>
      <c r="L6" s="11" t="str">
        <f>"000048"</f>
        <v>000048</v>
      </c>
      <c r="M6" s="10">
        <v>42692</v>
      </c>
      <c r="N6" s="11" t="str">
        <f>"000063"</f>
        <v>000063</v>
      </c>
      <c r="O6" s="10">
        <v>42625</v>
      </c>
      <c r="P6" s="11" t="str">
        <f>"000195"</f>
        <v>000195</v>
      </c>
      <c r="Q6" s="10">
        <v>42625</v>
      </c>
      <c r="R6" s="11">
        <v>16</v>
      </c>
      <c r="S6" s="11" t="str">
        <f>"002151"</f>
        <v>002151</v>
      </c>
      <c r="T6" s="10">
        <v>43255</v>
      </c>
      <c r="U6" s="14">
        <v>0.59345999999999999</v>
      </c>
      <c r="V6" s="14">
        <v>7.1800000000000003E-2</v>
      </c>
      <c r="W6" s="14">
        <v>0.52166000000000001</v>
      </c>
      <c r="X6" s="11">
        <v>71</v>
      </c>
      <c r="Y6" s="10">
        <v>43257</v>
      </c>
      <c r="Z6" s="11">
        <v>8155324561</v>
      </c>
      <c r="AA6" s="12" t="s">
        <v>67</v>
      </c>
      <c r="AB6" s="11" t="s">
        <v>68</v>
      </c>
      <c r="AC6" s="12" t="s">
        <v>69</v>
      </c>
      <c r="AD6" s="11" t="s">
        <v>70</v>
      </c>
      <c r="AE6" s="12" t="s">
        <v>71</v>
      </c>
      <c r="AF6" s="14">
        <v>5.9345999999999999E-3</v>
      </c>
      <c r="AG6" s="11" t="s">
        <v>54</v>
      </c>
    </row>
    <row r="7" spans="1:33" x14ac:dyDescent="0.2">
      <c r="A7" s="8">
        <v>1860</v>
      </c>
      <c r="B7" s="9" t="s">
        <v>64</v>
      </c>
      <c r="C7" s="10">
        <v>43257</v>
      </c>
      <c r="D7" s="11">
        <v>118</v>
      </c>
      <c r="E7" s="12" t="s">
        <v>34</v>
      </c>
      <c r="F7" s="12" t="s">
        <v>35</v>
      </c>
      <c r="G7" s="12" t="s">
        <v>36</v>
      </c>
      <c r="H7" s="12" t="s">
        <v>37</v>
      </c>
      <c r="I7" s="11" t="s">
        <v>72</v>
      </c>
      <c r="J7" s="12" t="s">
        <v>73</v>
      </c>
      <c r="K7" s="13" t="s">
        <v>74</v>
      </c>
      <c r="L7" s="11" t="str">
        <f>"000122"</f>
        <v>000122</v>
      </c>
      <c r="M7" s="10">
        <v>43191</v>
      </c>
      <c r="N7" s="11" t="str">
        <f>"000070"</f>
        <v>000070</v>
      </c>
      <c r="O7" s="10">
        <v>43187</v>
      </c>
      <c r="P7" s="11" t="str">
        <f>"000002"</f>
        <v>000002</v>
      </c>
      <c r="Q7" s="10">
        <v>43195</v>
      </c>
      <c r="R7" s="11">
        <v>18</v>
      </c>
      <c r="S7" s="11" t="str">
        <f>"002020"</f>
        <v>002020</v>
      </c>
      <c r="T7" s="10">
        <v>43248</v>
      </c>
      <c r="U7" s="14">
        <v>19.920000000000002</v>
      </c>
      <c r="V7" s="14">
        <v>1.8211999999999999</v>
      </c>
      <c r="W7" s="14">
        <v>18.098800000000001</v>
      </c>
      <c r="X7" s="11">
        <v>72</v>
      </c>
      <c r="Y7" s="10">
        <v>43257</v>
      </c>
      <c r="Z7" s="11">
        <v>9742855442</v>
      </c>
      <c r="AA7" s="12" t="s">
        <v>75</v>
      </c>
      <c r="AB7" s="11" t="s">
        <v>76</v>
      </c>
      <c r="AC7" s="12" t="s">
        <v>77</v>
      </c>
      <c r="AD7" s="11" t="s">
        <v>44</v>
      </c>
      <c r="AE7" s="12" t="s">
        <v>45</v>
      </c>
      <c r="AF7" s="14">
        <v>0.19920000000000002</v>
      </c>
      <c r="AG7" s="11" t="s">
        <v>46</v>
      </c>
    </row>
    <row r="8" spans="1:33" x14ac:dyDescent="0.2">
      <c r="A8" s="8">
        <v>2043</v>
      </c>
      <c r="B8" s="9" t="s">
        <v>64</v>
      </c>
      <c r="C8" s="10">
        <v>43262</v>
      </c>
      <c r="D8" s="11">
        <v>118</v>
      </c>
      <c r="E8" s="12" t="s">
        <v>34</v>
      </c>
      <c r="F8" s="12" t="s">
        <v>35</v>
      </c>
      <c r="G8" s="12" t="s">
        <v>36</v>
      </c>
      <c r="H8" s="12" t="s">
        <v>37</v>
      </c>
      <c r="I8" s="11" t="s">
        <v>78</v>
      </c>
      <c r="J8" s="12" t="s">
        <v>79</v>
      </c>
      <c r="K8" s="13" t="s">
        <v>40</v>
      </c>
      <c r="L8" s="11" t="str">
        <f>"000"</f>
        <v>000</v>
      </c>
      <c r="M8" s="10">
        <v>7</v>
      </c>
      <c r="N8" s="11" t="str">
        <f>"000004"</f>
        <v>000004</v>
      </c>
      <c r="O8" s="10">
        <v>42884</v>
      </c>
      <c r="P8" s="11" t="str">
        <f>"000004"</f>
        <v>000004</v>
      </c>
      <c r="Q8" s="10">
        <v>42884</v>
      </c>
      <c r="R8" s="11">
        <v>15</v>
      </c>
      <c r="S8" s="11" t="str">
        <f>"002270"</f>
        <v>002270</v>
      </c>
      <c r="T8" s="10">
        <v>43257</v>
      </c>
      <c r="U8" s="14">
        <v>89.045000000000002</v>
      </c>
      <c r="V8" s="14">
        <v>13.15545</v>
      </c>
      <c r="W8" s="14">
        <v>75.88955</v>
      </c>
      <c r="X8" s="11">
        <v>79</v>
      </c>
      <c r="Y8" s="10">
        <v>43262</v>
      </c>
      <c r="Z8" s="11">
        <v>9342471293</v>
      </c>
      <c r="AA8" s="12" t="s">
        <v>80</v>
      </c>
      <c r="AB8" s="11" t="s">
        <v>81</v>
      </c>
      <c r="AC8" s="12" t="s">
        <v>82</v>
      </c>
      <c r="AD8" s="11" t="s">
        <v>83</v>
      </c>
      <c r="AE8" s="12" t="s">
        <v>84</v>
      </c>
      <c r="AF8" s="14">
        <v>0.89044999999999996</v>
      </c>
      <c r="AG8" s="11" t="s">
        <v>54</v>
      </c>
    </row>
    <row r="9" spans="1:33" x14ac:dyDescent="0.2">
      <c r="A9" s="8">
        <v>2887</v>
      </c>
      <c r="B9" s="9" t="s">
        <v>85</v>
      </c>
      <c r="C9" s="10">
        <v>43283</v>
      </c>
      <c r="D9" s="11">
        <v>118</v>
      </c>
      <c r="E9" s="12" t="s">
        <v>34</v>
      </c>
      <c r="F9" s="12" t="s">
        <v>35</v>
      </c>
      <c r="G9" s="12" t="s">
        <v>36</v>
      </c>
      <c r="H9" s="12" t="s">
        <v>37</v>
      </c>
      <c r="I9" s="11" t="s">
        <v>86</v>
      </c>
      <c r="J9" s="12" t="s">
        <v>87</v>
      </c>
      <c r="K9" s="13" t="s">
        <v>50</v>
      </c>
      <c r="L9" s="11" t="str">
        <f>"000003"</f>
        <v>000003</v>
      </c>
      <c r="M9" s="10">
        <v>42835</v>
      </c>
      <c r="N9" s="11" t="str">
        <f>"000001"</f>
        <v>000001</v>
      </c>
      <c r="O9" s="10">
        <v>42845</v>
      </c>
      <c r="P9" s="11" t="str">
        <f>"000003"</f>
        <v>000003</v>
      </c>
      <c r="Q9" s="10">
        <v>42845</v>
      </c>
      <c r="R9" s="11">
        <v>15</v>
      </c>
      <c r="S9" s="11" t="str">
        <f>"002961"</f>
        <v>002961</v>
      </c>
      <c r="T9" s="10">
        <v>43276</v>
      </c>
      <c r="U9" s="14">
        <v>28.056000000000001</v>
      </c>
      <c r="V9" s="14">
        <v>1.9919800000000001</v>
      </c>
      <c r="W9" s="14">
        <v>26.064019999999999</v>
      </c>
      <c r="X9" s="11">
        <v>108</v>
      </c>
      <c r="Y9" s="10">
        <v>43283</v>
      </c>
      <c r="Z9" s="11">
        <v>0</v>
      </c>
      <c r="AA9" s="12" t="s">
        <v>88</v>
      </c>
      <c r="AB9" s="11" t="s">
        <v>89</v>
      </c>
      <c r="AC9" s="12" t="s">
        <v>90</v>
      </c>
      <c r="AD9" s="11" t="s">
        <v>70</v>
      </c>
      <c r="AE9" s="12" t="s">
        <v>71</v>
      </c>
      <c r="AF9" s="14">
        <v>0.28056000000000003</v>
      </c>
      <c r="AG9" s="11" t="s">
        <v>54</v>
      </c>
    </row>
    <row r="10" spans="1:33" x14ac:dyDescent="0.2">
      <c r="A10" s="8">
        <v>3555</v>
      </c>
      <c r="B10" s="9" t="s">
        <v>85</v>
      </c>
      <c r="C10" s="10">
        <v>43299</v>
      </c>
      <c r="D10" s="11">
        <v>118</v>
      </c>
      <c r="E10" s="12" t="s">
        <v>34</v>
      </c>
      <c r="F10" s="12" t="s">
        <v>35</v>
      </c>
      <c r="G10" s="12" t="s">
        <v>36</v>
      </c>
      <c r="H10" s="12" t="s">
        <v>37</v>
      </c>
      <c r="I10" s="11" t="s">
        <v>91</v>
      </c>
      <c r="J10" s="12" t="s">
        <v>92</v>
      </c>
      <c r="K10" s="13" t="s">
        <v>50</v>
      </c>
      <c r="L10" s="11" t="str">
        <f>"000039"</f>
        <v>000039</v>
      </c>
      <c r="M10" s="10">
        <v>42935</v>
      </c>
      <c r="N10" s="11" t="str">
        <f>"000147"</f>
        <v>000147</v>
      </c>
      <c r="O10" s="10">
        <v>43186</v>
      </c>
      <c r="P10" s="11" t="str">
        <f>"000149"</f>
        <v>000149</v>
      </c>
      <c r="Q10" s="10">
        <v>43186</v>
      </c>
      <c r="R10" s="11">
        <v>16</v>
      </c>
      <c r="S10" s="11" t="str">
        <f>"004877"</f>
        <v>004877</v>
      </c>
      <c r="T10" s="10">
        <v>43316</v>
      </c>
      <c r="U10" s="14">
        <v>8.7812099999999997</v>
      </c>
      <c r="V10" s="14">
        <v>0.79908000000000001</v>
      </c>
      <c r="W10" s="14">
        <v>7.9821299999999997</v>
      </c>
      <c r="X10" s="11">
        <v>127</v>
      </c>
      <c r="Y10" s="10">
        <v>43299</v>
      </c>
      <c r="Z10" s="11">
        <v>0</v>
      </c>
      <c r="AA10" s="12" t="s">
        <v>93</v>
      </c>
      <c r="AB10" s="11" t="s">
        <v>94</v>
      </c>
      <c r="AC10" s="12" t="s">
        <v>95</v>
      </c>
      <c r="AD10" s="11" t="s">
        <v>70</v>
      </c>
      <c r="AE10" s="12" t="s">
        <v>71</v>
      </c>
      <c r="AF10" s="14">
        <v>8.7812100000000004E-2</v>
      </c>
      <c r="AG10" s="11" t="s">
        <v>54</v>
      </c>
    </row>
    <row r="11" spans="1:33" x14ac:dyDescent="0.2">
      <c r="A11" s="8">
        <v>3556</v>
      </c>
      <c r="B11" s="9" t="s">
        <v>85</v>
      </c>
      <c r="C11" s="10">
        <v>43299</v>
      </c>
      <c r="D11" s="11">
        <v>118</v>
      </c>
      <c r="E11" s="12" t="s">
        <v>34</v>
      </c>
      <c r="F11" s="12" t="s">
        <v>35</v>
      </c>
      <c r="G11" s="12" t="s">
        <v>36</v>
      </c>
      <c r="H11" s="12" t="s">
        <v>37</v>
      </c>
      <c r="I11" s="11" t="s">
        <v>96</v>
      </c>
      <c r="J11" s="12" t="s">
        <v>97</v>
      </c>
      <c r="K11" s="13" t="s">
        <v>50</v>
      </c>
      <c r="L11" s="11" t="str">
        <f>"000011"</f>
        <v>000011</v>
      </c>
      <c r="M11" s="10">
        <v>42933</v>
      </c>
      <c r="N11" s="11" t="str">
        <f>"000139"</f>
        <v>000139</v>
      </c>
      <c r="O11" s="10">
        <v>43182</v>
      </c>
      <c r="P11" s="11" t="str">
        <f>"000140"</f>
        <v>000140</v>
      </c>
      <c r="Q11" s="10">
        <v>43182</v>
      </c>
      <c r="R11" s="11">
        <v>16</v>
      </c>
      <c r="S11" s="11" t="str">
        <f>"004034"</f>
        <v>004034</v>
      </c>
      <c r="T11" s="10">
        <v>43300</v>
      </c>
      <c r="U11" s="14">
        <v>15.86552</v>
      </c>
      <c r="V11" s="14">
        <v>1.2414700000000001</v>
      </c>
      <c r="W11" s="14">
        <v>14.62405</v>
      </c>
      <c r="X11" s="11">
        <v>127</v>
      </c>
      <c r="Y11" s="10">
        <v>43299</v>
      </c>
      <c r="Z11" s="11">
        <v>0</v>
      </c>
      <c r="AA11" s="12" t="s">
        <v>98</v>
      </c>
      <c r="AB11" s="11" t="s">
        <v>94</v>
      </c>
      <c r="AC11" s="12" t="s">
        <v>95</v>
      </c>
      <c r="AD11" s="11" t="s">
        <v>70</v>
      </c>
      <c r="AE11" s="12" t="s">
        <v>71</v>
      </c>
      <c r="AF11" s="14">
        <v>0.1586552</v>
      </c>
      <c r="AG11" s="11" t="s">
        <v>54</v>
      </c>
    </row>
    <row r="12" spans="1:33" x14ac:dyDescent="0.2">
      <c r="A12" s="8">
        <v>3557</v>
      </c>
      <c r="B12" s="9" t="s">
        <v>85</v>
      </c>
      <c r="C12" s="10">
        <v>43299</v>
      </c>
      <c r="D12" s="11">
        <v>118</v>
      </c>
      <c r="E12" s="12" t="s">
        <v>34</v>
      </c>
      <c r="F12" s="12" t="s">
        <v>35</v>
      </c>
      <c r="G12" s="12" t="s">
        <v>36</v>
      </c>
      <c r="H12" s="12" t="s">
        <v>37</v>
      </c>
      <c r="I12" s="11" t="s">
        <v>99</v>
      </c>
      <c r="J12" s="12" t="s">
        <v>100</v>
      </c>
      <c r="K12" s="13" t="s">
        <v>57</v>
      </c>
      <c r="L12" s="11" t="str">
        <f>"000069"</f>
        <v>000069</v>
      </c>
      <c r="M12" s="10">
        <v>42793</v>
      </c>
      <c r="N12" s="11" t="str">
        <f>"000023"</f>
        <v>000023</v>
      </c>
      <c r="O12" s="10">
        <v>42978</v>
      </c>
      <c r="P12" s="11" t="str">
        <f>"000034"</f>
        <v>000034</v>
      </c>
      <c r="Q12" s="10">
        <v>42978</v>
      </c>
      <c r="R12" s="11">
        <v>16</v>
      </c>
      <c r="S12" s="11" t="str">
        <f>"003818"</f>
        <v>003818</v>
      </c>
      <c r="T12" s="10">
        <v>43297</v>
      </c>
      <c r="U12" s="14">
        <v>10.099</v>
      </c>
      <c r="V12" s="14">
        <v>1.1082000000000001</v>
      </c>
      <c r="W12" s="14">
        <v>8.9908000000000001</v>
      </c>
      <c r="X12" s="11">
        <v>129</v>
      </c>
      <c r="Y12" s="10">
        <v>43299</v>
      </c>
      <c r="Z12" s="11">
        <v>9845769939</v>
      </c>
      <c r="AA12" s="12" t="s">
        <v>101</v>
      </c>
      <c r="AB12" s="11" t="s">
        <v>59</v>
      </c>
      <c r="AC12" s="12" t="s">
        <v>60</v>
      </c>
      <c r="AD12" s="11" t="s">
        <v>44</v>
      </c>
      <c r="AE12" s="12" t="s">
        <v>45</v>
      </c>
      <c r="AF12" s="14">
        <v>0.10099</v>
      </c>
      <c r="AG12" s="11" t="s">
        <v>54</v>
      </c>
    </row>
    <row r="13" spans="1:33" x14ac:dyDescent="0.2">
      <c r="A13" s="8">
        <v>3558</v>
      </c>
      <c r="B13" s="9" t="s">
        <v>85</v>
      </c>
      <c r="C13" s="10">
        <v>43299</v>
      </c>
      <c r="D13" s="11">
        <v>118</v>
      </c>
      <c r="E13" s="12" t="s">
        <v>34</v>
      </c>
      <c r="F13" s="12" t="s">
        <v>35</v>
      </c>
      <c r="G13" s="12" t="s">
        <v>36</v>
      </c>
      <c r="H13" s="12" t="s">
        <v>37</v>
      </c>
      <c r="I13" s="11" t="s">
        <v>102</v>
      </c>
      <c r="J13" s="12" t="s">
        <v>103</v>
      </c>
      <c r="K13" s="13" t="s">
        <v>104</v>
      </c>
      <c r="L13" s="11" t="str">
        <f>"000047"</f>
        <v>000047</v>
      </c>
      <c r="M13" s="10">
        <v>43191</v>
      </c>
      <c r="N13" s="11" t="str">
        <f>"000025"</f>
        <v>000025</v>
      </c>
      <c r="O13" s="10">
        <v>42978</v>
      </c>
      <c r="P13" s="11" t="str">
        <f>"000036"</f>
        <v>000036</v>
      </c>
      <c r="Q13" s="10">
        <v>42978</v>
      </c>
      <c r="R13" s="11">
        <v>17</v>
      </c>
      <c r="S13" s="11" t="str">
        <f>"003819"</f>
        <v>003819</v>
      </c>
      <c r="T13" s="10">
        <v>43297</v>
      </c>
      <c r="U13" s="14">
        <v>14.856999999999999</v>
      </c>
      <c r="V13" s="14">
        <v>1.7454000000000001</v>
      </c>
      <c r="W13" s="14">
        <v>13.111599999999999</v>
      </c>
      <c r="X13" s="11">
        <v>129</v>
      </c>
      <c r="Y13" s="10">
        <v>43299</v>
      </c>
      <c r="Z13" s="11">
        <v>9742855442</v>
      </c>
      <c r="AA13" s="12" t="s">
        <v>75</v>
      </c>
      <c r="AB13" s="11" t="s">
        <v>105</v>
      </c>
      <c r="AC13" s="12" t="s">
        <v>106</v>
      </c>
      <c r="AD13" s="11" t="s">
        <v>44</v>
      </c>
      <c r="AE13" s="12" t="s">
        <v>45</v>
      </c>
      <c r="AF13" s="14">
        <v>0.14856999999999998</v>
      </c>
      <c r="AG13" s="11" t="s">
        <v>46</v>
      </c>
    </row>
    <row r="14" spans="1:33" x14ac:dyDescent="0.2">
      <c r="A14" s="8">
        <v>3765</v>
      </c>
      <c r="B14" s="9" t="s">
        <v>85</v>
      </c>
      <c r="C14" s="10">
        <v>43301</v>
      </c>
      <c r="D14" s="11">
        <v>118</v>
      </c>
      <c r="E14" s="12" t="s">
        <v>34</v>
      </c>
      <c r="F14" s="12" t="s">
        <v>35</v>
      </c>
      <c r="G14" s="12" t="s">
        <v>36</v>
      </c>
      <c r="H14" s="12" t="s">
        <v>37</v>
      </c>
      <c r="I14" s="11" t="s">
        <v>96</v>
      </c>
      <c r="J14" s="12" t="s">
        <v>97</v>
      </c>
      <c r="K14" s="13" t="s">
        <v>50</v>
      </c>
      <c r="L14" s="11" t="str">
        <f>"000011"</f>
        <v>000011</v>
      </c>
      <c r="M14" s="10">
        <v>42933</v>
      </c>
      <c r="N14" s="11" t="str">
        <f>"000139"</f>
        <v>000139</v>
      </c>
      <c r="O14" s="10">
        <v>43182</v>
      </c>
      <c r="P14" s="11" t="str">
        <f>"000140"</f>
        <v>000140</v>
      </c>
      <c r="Q14" s="10">
        <v>43182</v>
      </c>
      <c r="R14" s="11">
        <v>16</v>
      </c>
      <c r="S14" s="11" t="str">
        <f>"004034"</f>
        <v>004034</v>
      </c>
      <c r="T14" s="10">
        <v>43300</v>
      </c>
      <c r="U14" s="14">
        <v>5.2885099999999996</v>
      </c>
      <c r="V14" s="14">
        <v>0.46546999999999999</v>
      </c>
      <c r="W14" s="14">
        <v>4.8230399999999998</v>
      </c>
      <c r="X14" s="11">
        <v>134</v>
      </c>
      <c r="Y14" s="10">
        <v>43301</v>
      </c>
      <c r="Z14" s="11">
        <v>0</v>
      </c>
      <c r="AA14" s="12" t="s">
        <v>98</v>
      </c>
      <c r="AB14" s="11" t="s">
        <v>94</v>
      </c>
      <c r="AC14" s="12" t="s">
        <v>95</v>
      </c>
      <c r="AD14" s="11" t="s">
        <v>70</v>
      </c>
      <c r="AE14" s="12" t="s">
        <v>71</v>
      </c>
      <c r="AF14" s="14">
        <v>5.2885099999999997E-2</v>
      </c>
      <c r="AG14" s="11" t="s">
        <v>54</v>
      </c>
    </row>
    <row r="15" spans="1:33" x14ac:dyDescent="0.2">
      <c r="A15" s="8">
        <v>3858</v>
      </c>
      <c r="B15" s="9" t="s">
        <v>85</v>
      </c>
      <c r="C15" s="10">
        <v>43304</v>
      </c>
      <c r="D15" s="11">
        <v>118</v>
      </c>
      <c r="E15" s="12" t="s">
        <v>34</v>
      </c>
      <c r="F15" s="12" t="s">
        <v>35</v>
      </c>
      <c r="G15" s="12" t="s">
        <v>36</v>
      </c>
      <c r="H15" s="12" t="s">
        <v>37</v>
      </c>
      <c r="I15" s="11" t="s">
        <v>107</v>
      </c>
      <c r="J15" s="12" t="s">
        <v>108</v>
      </c>
      <c r="K15" s="13" t="s">
        <v>57</v>
      </c>
      <c r="L15" s="11" t="str">
        <f>"000125"</f>
        <v>000125</v>
      </c>
      <c r="M15" s="10">
        <v>43269</v>
      </c>
      <c r="N15" s="11" t="str">
        <f>"000010"</f>
        <v>000010</v>
      </c>
      <c r="O15" s="10">
        <v>43291</v>
      </c>
      <c r="P15" s="11" t="str">
        <f>"000031"</f>
        <v>000031</v>
      </c>
      <c r="Q15" s="10">
        <v>43297</v>
      </c>
      <c r="R15" s="11">
        <v>18</v>
      </c>
      <c r="S15" s="11" t="str">
        <f>"004198"</f>
        <v>004198</v>
      </c>
      <c r="T15" s="10">
        <v>43302</v>
      </c>
      <c r="U15" s="14">
        <v>4.2640000000000002</v>
      </c>
      <c r="V15" s="14">
        <v>0.10100000000000001</v>
      </c>
      <c r="W15" s="14">
        <v>4.1630000000000003</v>
      </c>
      <c r="X15" s="11">
        <v>137</v>
      </c>
      <c r="Y15" s="10">
        <v>43304</v>
      </c>
      <c r="Z15" s="11">
        <v>9742855442</v>
      </c>
      <c r="AA15" s="12" t="s">
        <v>41</v>
      </c>
      <c r="AB15" s="11" t="s">
        <v>109</v>
      </c>
      <c r="AC15" s="12" t="s">
        <v>110</v>
      </c>
      <c r="AD15" s="11" t="s">
        <v>44</v>
      </c>
      <c r="AE15" s="12" t="s">
        <v>45</v>
      </c>
      <c r="AF15" s="14">
        <v>4.2640000000000004E-2</v>
      </c>
      <c r="AG15" s="11" t="s">
        <v>111</v>
      </c>
    </row>
    <row r="16" spans="1:33" x14ac:dyDescent="0.2">
      <c r="A16" s="8">
        <v>3935</v>
      </c>
      <c r="B16" s="9" t="s">
        <v>85</v>
      </c>
      <c r="C16" s="10">
        <v>43305</v>
      </c>
      <c r="D16" s="11">
        <v>118</v>
      </c>
      <c r="E16" s="12" t="s">
        <v>34</v>
      </c>
      <c r="F16" s="12" t="s">
        <v>35</v>
      </c>
      <c r="G16" s="12" t="s">
        <v>36</v>
      </c>
      <c r="H16" s="12" t="s">
        <v>37</v>
      </c>
      <c r="I16" s="11" t="s">
        <v>112</v>
      </c>
      <c r="J16" s="12" t="s">
        <v>113</v>
      </c>
      <c r="K16" s="13" t="s">
        <v>50</v>
      </c>
      <c r="L16" s="11" t="str">
        <f>"000166"</f>
        <v>000166</v>
      </c>
      <c r="M16" s="10">
        <v>42054</v>
      </c>
      <c r="N16" s="11" t="str">
        <f>"000088"</f>
        <v>000088</v>
      </c>
      <c r="O16" s="10">
        <v>42611</v>
      </c>
      <c r="P16" s="11" t="str">
        <f>"000165"</f>
        <v>000165</v>
      </c>
      <c r="Q16" s="10">
        <v>42613</v>
      </c>
      <c r="R16" s="11">
        <v>15</v>
      </c>
      <c r="S16" s="11" t="str">
        <f>"004090"</f>
        <v>004090</v>
      </c>
      <c r="T16" s="10">
        <v>43301</v>
      </c>
      <c r="U16" s="14">
        <v>10.225</v>
      </c>
      <c r="V16" s="14">
        <v>1.425</v>
      </c>
      <c r="W16" s="14">
        <v>8.8000000000000007</v>
      </c>
      <c r="X16" s="11">
        <v>139</v>
      </c>
      <c r="Y16" s="10">
        <v>43305</v>
      </c>
      <c r="Z16" s="11">
        <v>9886636547</v>
      </c>
      <c r="AA16" s="12" t="s">
        <v>114</v>
      </c>
      <c r="AB16" s="11" t="s">
        <v>59</v>
      </c>
      <c r="AC16" s="12" t="s">
        <v>60</v>
      </c>
      <c r="AD16" s="11" t="s">
        <v>44</v>
      </c>
      <c r="AE16" s="12" t="s">
        <v>45</v>
      </c>
      <c r="AF16" s="14">
        <v>0.10224999999999999</v>
      </c>
      <c r="AG16" s="11" t="s">
        <v>54</v>
      </c>
    </row>
    <row r="17" spans="1:33" x14ac:dyDescent="0.2">
      <c r="A17" s="8">
        <v>4526</v>
      </c>
      <c r="B17" s="9" t="s">
        <v>115</v>
      </c>
      <c r="C17" s="10">
        <v>43318</v>
      </c>
      <c r="D17" s="11">
        <v>118</v>
      </c>
      <c r="E17" s="12" t="s">
        <v>34</v>
      </c>
      <c r="F17" s="12" t="s">
        <v>35</v>
      </c>
      <c r="G17" s="12" t="s">
        <v>36</v>
      </c>
      <c r="H17" s="12" t="s">
        <v>37</v>
      </c>
      <c r="I17" s="11" t="s">
        <v>91</v>
      </c>
      <c r="J17" s="12" t="s">
        <v>92</v>
      </c>
      <c r="K17" s="13" t="s">
        <v>50</v>
      </c>
      <c r="L17" s="11" t="str">
        <f>"000039"</f>
        <v>000039</v>
      </c>
      <c r="M17" s="10">
        <v>42935</v>
      </c>
      <c r="N17" s="11" t="str">
        <f>"000147"</f>
        <v>000147</v>
      </c>
      <c r="O17" s="10">
        <v>43186</v>
      </c>
      <c r="P17" s="11" t="str">
        <f>"000149"</f>
        <v>000149</v>
      </c>
      <c r="Q17" s="10">
        <v>43186</v>
      </c>
      <c r="R17" s="11">
        <v>16</v>
      </c>
      <c r="S17" s="11" t="str">
        <f>"004877"</f>
        <v>004877</v>
      </c>
      <c r="T17" s="10">
        <v>43316</v>
      </c>
      <c r="U17" s="14">
        <v>8.3875600000000006</v>
      </c>
      <c r="V17" s="14">
        <v>0.59550999999999998</v>
      </c>
      <c r="W17" s="14">
        <v>7.7920499999999997</v>
      </c>
      <c r="X17" s="11">
        <v>157</v>
      </c>
      <c r="Y17" s="10">
        <v>43318</v>
      </c>
      <c r="Z17" s="11">
        <v>0</v>
      </c>
      <c r="AA17" s="12" t="s">
        <v>93</v>
      </c>
      <c r="AB17" s="11" t="s">
        <v>94</v>
      </c>
      <c r="AC17" s="12" t="s">
        <v>95</v>
      </c>
      <c r="AD17" s="11" t="s">
        <v>70</v>
      </c>
      <c r="AE17" s="12" t="s">
        <v>71</v>
      </c>
      <c r="AF17" s="14">
        <v>8.3875600000000008E-2</v>
      </c>
      <c r="AG17" s="11" t="s">
        <v>54</v>
      </c>
    </row>
    <row r="18" spans="1:33" x14ac:dyDescent="0.2">
      <c r="A18" s="8">
        <v>4857</v>
      </c>
      <c r="B18" s="9" t="s">
        <v>115</v>
      </c>
      <c r="C18" s="10">
        <v>43326</v>
      </c>
      <c r="D18" s="11">
        <v>118</v>
      </c>
      <c r="E18" s="12" t="s">
        <v>34</v>
      </c>
      <c r="F18" s="12" t="s">
        <v>35</v>
      </c>
      <c r="G18" s="12" t="s">
        <v>36</v>
      </c>
      <c r="H18" s="12" t="s">
        <v>37</v>
      </c>
      <c r="I18" s="11" t="s">
        <v>116</v>
      </c>
      <c r="J18" s="12" t="s">
        <v>117</v>
      </c>
      <c r="K18" s="13" t="s">
        <v>40</v>
      </c>
      <c r="L18" s="11" t="str">
        <f>"000034"</f>
        <v>000034</v>
      </c>
      <c r="M18" s="10">
        <v>42615</v>
      </c>
      <c r="N18" s="11" t="str">
        <f>"000173"</f>
        <v>000173</v>
      </c>
      <c r="O18" s="10">
        <v>42812</v>
      </c>
      <c r="P18" s="11" t="str">
        <f>"000383"</f>
        <v>000383</v>
      </c>
      <c r="Q18" s="10">
        <v>42814</v>
      </c>
      <c r="R18" s="11">
        <v>16</v>
      </c>
      <c r="S18" s="11" t="str">
        <f>"005009"</f>
        <v>005009</v>
      </c>
      <c r="T18" s="10">
        <v>43320</v>
      </c>
      <c r="U18" s="14">
        <v>9.0609999999999999</v>
      </c>
      <c r="V18" s="14">
        <v>1.1062000000000001</v>
      </c>
      <c r="W18" s="14">
        <v>7.9547999999999996</v>
      </c>
      <c r="X18" s="11">
        <v>170</v>
      </c>
      <c r="Y18" s="10">
        <v>43326</v>
      </c>
      <c r="Z18" s="11">
        <v>9448535286</v>
      </c>
      <c r="AA18" s="12" t="s">
        <v>118</v>
      </c>
      <c r="AB18" s="11" t="s">
        <v>59</v>
      </c>
      <c r="AC18" s="12" t="s">
        <v>60</v>
      </c>
      <c r="AD18" s="11" t="s">
        <v>44</v>
      </c>
      <c r="AE18" s="12" t="s">
        <v>45</v>
      </c>
      <c r="AF18" s="14">
        <v>9.0609999999999996E-2</v>
      </c>
      <c r="AG18" s="11" t="s">
        <v>54</v>
      </c>
    </row>
    <row r="19" spans="1:33" x14ac:dyDescent="0.2">
      <c r="A19" s="8">
        <v>4858</v>
      </c>
      <c r="B19" s="9" t="s">
        <v>115</v>
      </c>
      <c r="C19" s="10">
        <v>43326</v>
      </c>
      <c r="D19" s="11">
        <v>118</v>
      </c>
      <c r="E19" s="12" t="s">
        <v>34</v>
      </c>
      <c r="F19" s="12" t="s">
        <v>35</v>
      </c>
      <c r="G19" s="12" t="s">
        <v>36</v>
      </c>
      <c r="H19" s="12" t="s">
        <v>37</v>
      </c>
      <c r="I19" s="11" t="s">
        <v>119</v>
      </c>
      <c r="J19" s="12" t="s">
        <v>120</v>
      </c>
      <c r="K19" s="13" t="s">
        <v>104</v>
      </c>
      <c r="L19" s="11" t="str">
        <f>"000086"</f>
        <v>000086</v>
      </c>
      <c r="M19" s="10">
        <v>43020</v>
      </c>
      <c r="N19" s="11" t="str">
        <f>"000032"</f>
        <v>000032</v>
      </c>
      <c r="O19" s="10">
        <v>43033</v>
      </c>
      <c r="P19" s="11" t="str">
        <f>"000048"</f>
        <v>000048</v>
      </c>
      <c r="Q19" s="10">
        <v>43033</v>
      </c>
      <c r="R19" s="11">
        <v>18</v>
      </c>
      <c r="S19" s="11" t="str">
        <f>"004979"</f>
        <v>004979</v>
      </c>
      <c r="T19" s="10">
        <v>43320</v>
      </c>
      <c r="U19" s="14">
        <v>14.983000000000001</v>
      </c>
      <c r="V19" s="14">
        <v>1.7594000000000001</v>
      </c>
      <c r="W19" s="14">
        <v>13.223599999999999</v>
      </c>
      <c r="X19" s="11">
        <v>171</v>
      </c>
      <c r="Y19" s="10">
        <v>43326</v>
      </c>
      <c r="Z19" s="11">
        <v>9742855442</v>
      </c>
      <c r="AA19" s="12" t="s">
        <v>75</v>
      </c>
      <c r="AB19" s="11" t="s">
        <v>105</v>
      </c>
      <c r="AC19" s="12" t="s">
        <v>106</v>
      </c>
      <c r="AD19" s="11" t="s">
        <v>44</v>
      </c>
      <c r="AE19" s="12" t="s">
        <v>45</v>
      </c>
      <c r="AF19" s="14">
        <v>0.14983000000000002</v>
      </c>
      <c r="AG19" s="11" t="s">
        <v>54</v>
      </c>
    </row>
    <row r="20" spans="1:33" x14ac:dyDescent="0.2">
      <c r="A20" s="8">
        <v>5282</v>
      </c>
      <c r="B20" s="9" t="s">
        <v>121</v>
      </c>
      <c r="C20" s="10">
        <v>43346</v>
      </c>
      <c r="D20" s="11">
        <v>118</v>
      </c>
      <c r="E20" s="12" t="s">
        <v>34</v>
      </c>
      <c r="F20" s="12" t="s">
        <v>35</v>
      </c>
      <c r="G20" s="12" t="s">
        <v>36</v>
      </c>
      <c r="H20" s="12" t="s">
        <v>37</v>
      </c>
      <c r="I20" s="11" t="s">
        <v>122</v>
      </c>
      <c r="J20" s="12" t="s">
        <v>123</v>
      </c>
      <c r="K20" s="13" t="s">
        <v>40</v>
      </c>
      <c r="L20" s="11" t="str">
        <f>"000129"</f>
        <v>000129</v>
      </c>
      <c r="M20" s="10">
        <v>43270</v>
      </c>
      <c r="N20" s="11" t="str">
        <f>"000017"</f>
        <v>000017</v>
      </c>
      <c r="O20" s="10">
        <v>43311</v>
      </c>
      <c r="P20" s="11" t="str">
        <f>"000043"</f>
        <v>000043</v>
      </c>
      <c r="Q20" s="10">
        <v>43321</v>
      </c>
      <c r="R20" s="11">
        <v>18</v>
      </c>
      <c r="S20" s="11" t="str">
        <f>"005571"</f>
        <v>005571</v>
      </c>
      <c r="T20" s="10">
        <v>43343</v>
      </c>
      <c r="U20" s="14">
        <v>4.3639999999999999</v>
      </c>
      <c r="V20" s="14">
        <v>9.6100000000000005E-2</v>
      </c>
      <c r="W20" s="14">
        <v>4.2679</v>
      </c>
      <c r="X20" s="11">
        <v>186</v>
      </c>
      <c r="Y20" s="10">
        <v>43346</v>
      </c>
      <c r="Z20" s="11">
        <v>9742855442</v>
      </c>
      <c r="AA20" s="12" t="s">
        <v>124</v>
      </c>
      <c r="AB20" s="11" t="s">
        <v>125</v>
      </c>
      <c r="AC20" s="12" t="s">
        <v>126</v>
      </c>
      <c r="AD20" s="11" t="s">
        <v>44</v>
      </c>
      <c r="AE20" s="12" t="s">
        <v>45</v>
      </c>
      <c r="AF20" s="14">
        <f t="shared" ref="AF20:AF30" si="0">U20/100</f>
        <v>4.3639999999999998E-2</v>
      </c>
      <c r="AG20" s="11" t="s">
        <v>111</v>
      </c>
    </row>
    <row r="21" spans="1:33" x14ac:dyDescent="0.2">
      <c r="A21" s="8">
        <v>5283</v>
      </c>
      <c r="B21" s="9" t="s">
        <v>121</v>
      </c>
      <c r="C21" s="10">
        <v>43346</v>
      </c>
      <c r="D21" s="11">
        <v>118</v>
      </c>
      <c r="E21" s="12" t="s">
        <v>34</v>
      </c>
      <c r="F21" s="12" t="s">
        <v>35</v>
      </c>
      <c r="G21" s="12" t="s">
        <v>36</v>
      </c>
      <c r="H21" s="12" t="s">
        <v>37</v>
      </c>
      <c r="I21" s="11" t="s">
        <v>127</v>
      </c>
      <c r="J21" s="12" t="s">
        <v>128</v>
      </c>
      <c r="K21" s="13" t="s">
        <v>50</v>
      </c>
      <c r="L21" s="11" t="str">
        <f>"000133"</f>
        <v>000133</v>
      </c>
      <c r="M21" s="10">
        <v>43276</v>
      </c>
      <c r="N21" s="11" t="str">
        <f>"000018"</f>
        <v>000018</v>
      </c>
      <c r="O21" s="10">
        <v>43320</v>
      </c>
      <c r="P21" s="11" t="str">
        <f>"000045"</f>
        <v>000045</v>
      </c>
      <c r="Q21" s="10">
        <v>43325</v>
      </c>
      <c r="R21" s="11">
        <v>18</v>
      </c>
      <c r="S21" s="11" t="str">
        <f>"005573"</f>
        <v>005573</v>
      </c>
      <c r="T21" s="10">
        <v>43343</v>
      </c>
      <c r="U21" s="14">
        <v>11.574</v>
      </c>
      <c r="V21" s="14">
        <v>0.35970000000000002</v>
      </c>
      <c r="W21" s="14">
        <v>11.2143</v>
      </c>
      <c r="X21" s="11">
        <v>186</v>
      </c>
      <c r="Y21" s="10">
        <v>43346</v>
      </c>
      <c r="Z21" s="11">
        <v>9448040740</v>
      </c>
      <c r="AA21" s="12" t="s">
        <v>129</v>
      </c>
      <c r="AB21" s="11" t="s">
        <v>130</v>
      </c>
      <c r="AC21" s="12" t="s">
        <v>131</v>
      </c>
      <c r="AD21" s="11" t="s">
        <v>44</v>
      </c>
      <c r="AE21" s="12" t="s">
        <v>45</v>
      </c>
      <c r="AF21" s="14">
        <f t="shared" si="0"/>
        <v>0.11574</v>
      </c>
      <c r="AG21" s="11" t="s">
        <v>111</v>
      </c>
    </row>
    <row r="22" spans="1:33" x14ac:dyDescent="0.2">
      <c r="A22" s="8">
        <v>5284</v>
      </c>
      <c r="B22" s="9" t="s">
        <v>121</v>
      </c>
      <c r="C22" s="10">
        <v>43346</v>
      </c>
      <c r="D22" s="11">
        <v>118</v>
      </c>
      <c r="E22" s="12" t="s">
        <v>34</v>
      </c>
      <c r="F22" s="12" t="s">
        <v>35</v>
      </c>
      <c r="G22" s="12" t="s">
        <v>36</v>
      </c>
      <c r="H22" s="12" t="s">
        <v>37</v>
      </c>
      <c r="I22" s="11" t="s">
        <v>132</v>
      </c>
      <c r="J22" s="12" t="s">
        <v>133</v>
      </c>
      <c r="K22" s="13" t="s">
        <v>134</v>
      </c>
      <c r="L22" s="11" t="str">
        <f>"000172"</f>
        <v>000172</v>
      </c>
      <c r="M22" s="10">
        <v>42067</v>
      </c>
      <c r="N22" s="11" t="str">
        <f>"000098"</f>
        <v>000098</v>
      </c>
      <c r="O22" s="10">
        <v>42671</v>
      </c>
      <c r="P22" s="11" t="str">
        <f>"000202"</f>
        <v>000202</v>
      </c>
      <c r="Q22" s="10">
        <v>42671</v>
      </c>
      <c r="R22" s="11">
        <v>15</v>
      </c>
      <c r="S22" s="11" t="str">
        <f>"005359"</f>
        <v>005359</v>
      </c>
      <c r="T22" s="10">
        <v>43335</v>
      </c>
      <c r="U22" s="14">
        <v>5.1609999999999996</v>
      </c>
      <c r="V22" s="14">
        <v>0.72099999999999997</v>
      </c>
      <c r="W22" s="14">
        <v>4.4400000000000004</v>
      </c>
      <c r="X22" s="11">
        <v>193</v>
      </c>
      <c r="Y22" s="10">
        <v>43346</v>
      </c>
      <c r="Z22" s="11">
        <v>9591722786</v>
      </c>
      <c r="AA22" s="12" t="s">
        <v>135</v>
      </c>
      <c r="AB22" s="11" t="s">
        <v>59</v>
      </c>
      <c r="AC22" s="12" t="s">
        <v>60</v>
      </c>
      <c r="AD22" s="11" t="s">
        <v>44</v>
      </c>
      <c r="AE22" s="12" t="s">
        <v>45</v>
      </c>
      <c r="AF22" s="14">
        <f t="shared" si="0"/>
        <v>5.1609999999999996E-2</v>
      </c>
      <c r="AG22" s="11" t="s">
        <v>54</v>
      </c>
    </row>
    <row r="23" spans="1:33" x14ac:dyDescent="0.2">
      <c r="A23" s="8">
        <v>6575</v>
      </c>
      <c r="B23" s="9" t="s">
        <v>136</v>
      </c>
      <c r="C23" s="10">
        <v>43389</v>
      </c>
      <c r="D23" s="11">
        <v>118</v>
      </c>
      <c r="E23" s="12" t="s">
        <v>34</v>
      </c>
      <c r="F23" s="12" t="s">
        <v>35</v>
      </c>
      <c r="G23" s="12" t="s">
        <v>36</v>
      </c>
      <c r="H23" s="12" t="s">
        <v>37</v>
      </c>
      <c r="I23" s="11" t="s">
        <v>48</v>
      </c>
      <c r="J23" s="12" t="s">
        <v>49</v>
      </c>
      <c r="K23" s="13" t="s">
        <v>50</v>
      </c>
      <c r="L23" s="11" t="str">
        <f>"0000O4"</f>
        <v>0000O4</v>
      </c>
      <c r="M23" s="10">
        <v>42637</v>
      </c>
      <c r="N23" s="11" t="str">
        <f>"000001"</f>
        <v>000001</v>
      </c>
      <c r="O23" s="10">
        <v>42830</v>
      </c>
      <c r="P23" s="11" t="str">
        <f>"000001"</f>
        <v>000001</v>
      </c>
      <c r="Q23" s="10">
        <v>42830</v>
      </c>
      <c r="R23" s="11">
        <v>17</v>
      </c>
      <c r="S23" s="11" t="str">
        <f>"002113"</f>
        <v>002113</v>
      </c>
      <c r="T23" s="10">
        <v>42878</v>
      </c>
      <c r="U23" s="14">
        <v>2.7250000000000001</v>
      </c>
      <c r="V23" s="14">
        <v>5.45E-2</v>
      </c>
      <c r="W23" s="14">
        <v>2.6705000000000001</v>
      </c>
      <c r="X23" s="11">
        <v>235</v>
      </c>
      <c r="Y23" s="10">
        <v>43389</v>
      </c>
      <c r="Z23" s="11">
        <v>9742959595</v>
      </c>
      <c r="AA23" s="12" t="s">
        <v>137</v>
      </c>
      <c r="AB23" s="11" t="s">
        <v>52</v>
      </c>
      <c r="AC23" s="12" t="s">
        <v>53</v>
      </c>
      <c r="AD23" s="11" t="s">
        <v>44</v>
      </c>
      <c r="AE23" s="12" t="s">
        <v>45</v>
      </c>
      <c r="AF23" s="14">
        <f t="shared" si="0"/>
        <v>2.725E-2</v>
      </c>
      <c r="AG23" s="11" t="s">
        <v>54</v>
      </c>
    </row>
    <row r="24" spans="1:33" x14ac:dyDescent="0.2">
      <c r="A24" s="8">
        <v>6576</v>
      </c>
      <c r="B24" s="9" t="s">
        <v>136</v>
      </c>
      <c r="C24" s="10">
        <v>43389</v>
      </c>
      <c r="D24" s="11">
        <v>118</v>
      </c>
      <c r="E24" s="12" t="s">
        <v>34</v>
      </c>
      <c r="F24" s="12" t="s">
        <v>35</v>
      </c>
      <c r="G24" s="12" t="s">
        <v>36</v>
      </c>
      <c r="H24" s="12" t="s">
        <v>37</v>
      </c>
      <c r="I24" s="11" t="s">
        <v>138</v>
      </c>
      <c r="J24" s="12" t="s">
        <v>139</v>
      </c>
      <c r="K24" s="13" t="s">
        <v>134</v>
      </c>
      <c r="L24" s="11" t="str">
        <f>"000142"</f>
        <v>000142</v>
      </c>
      <c r="M24" s="10">
        <v>43318</v>
      </c>
      <c r="N24" s="11" t="str">
        <f>"000020"</f>
        <v>000020</v>
      </c>
      <c r="O24" s="10">
        <v>43342</v>
      </c>
      <c r="P24" s="11" t="str">
        <f>"000053"</f>
        <v>000053</v>
      </c>
      <c r="Q24" s="10">
        <v>43343</v>
      </c>
      <c r="R24" s="11">
        <v>17</v>
      </c>
      <c r="S24" s="11" t="str">
        <f>"006543"</f>
        <v>006543</v>
      </c>
      <c r="T24" s="10">
        <v>43383</v>
      </c>
      <c r="U24" s="14">
        <v>19.8</v>
      </c>
      <c r="V24" s="14">
        <v>2.2743000000000002</v>
      </c>
      <c r="W24" s="14">
        <v>17.525700000000001</v>
      </c>
      <c r="X24" s="11">
        <v>240</v>
      </c>
      <c r="Y24" s="10">
        <v>43389</v>
      </c>
      <c r="Z24" s="11">
        <v>9742855442</v>
      </c>
      <c r="AA24" s="12" t="s">
        <v>140</v>
      </c>
      <c r="AB24" s="11" t="s">
        <v>59</v>
      </c>
      <c r="AC24" s="12" t="s">
        <v>60</v>
      </c>
      <c r="AD24" s="11" t="s">
        <v>44</v>
      </c>
      <c r="AE24" s="12" t="s">
        <v>45</v>
      </c>
      <c r="AF24" s="14">
        <f t="shared" si="0"/>
        <v>0.19800000000000001</v>
      </c>
      <c r="AG24" s="11" t="s">
        <v>111</v>
      </c>
    </row>
    <row r="25" spans="1:33" x14ac:dyDescent="0.2">
      <c r="A25" s="8">
        <v>7093</v>
      </c>
      <c r="B25" s="9" t="s">
        <v>136</v>
      </c>
      <c r="C25" s="10">
        <v>43404</v>
      </c>
      <c r="D25" s="11">
        <v>118</v>
      </c>
      <c r="E25" s="12" t="s">
        <v>34</v>
      </c>
      <c r="F25" s="12" t="s">
        <v>35</v>
      </c>
      <c r="G25" s="12" t="s">
        <v>36</v>
      </c>
      <c r="H25" s="12" t="s">
        <v>37</v>
      </c>
      <c r="I25" s="11" t="s">
        <v>141</v>
      </c>
      <c r="J25" s="12" t="s">
        <v>142</v>
      </c>
      <c r="K25" s="13" t="s">
        <v>50</v>
      </c>
      <c r="L25" s="11" t="str">
        <f>"000136"</f>
        <v>000136</v>
      </c>
      <c r="M25" s="10">
        <v>43291</v>
      </c>
      <c r="N25" s="11" t="str">
        <f>"000025"</f>
        <v>000025</v>
      </c>
      <c r="O25" s="10">
        <v>43360</v>
      </c>
      <c r="P25" s="11" t="str">
        <f>"000056"</f>
        <v>000056</v>
      </c>
      <c r="Q25" s="10">
        <v>43372</v>
      </c>
      <c r="R25" s="11">
        <v>18</v>
      </c>
      <c r="S25" s="11" t="str">
        <f>"007180"</f>
        <v>007180</v>
      </c>
      <c r="T25" s="10">
        <v>43403</v>
      </c>
      <c r="U25" s="14">
        <v>7.5970000000000004</v>
      </c>
      <c r="V25" s="14">
        <v>0.33289999999999997</v>
      </c>
      <c r="W25" s="14">
        <v>7.2641</v>
      </c>
      <c r="X25" s="11">
        <v>256</v>
      </c>
      <c r="Y25" s="10">
        <v>43404</v>
      </c>
      <c r="Z25" s="11">
        <v>9848032919</v>
      </c>
      <c r="AA25" s="12" t="s">
        <v>143</v>
      </c>
      <c r="AB25" s="11" t="s">
        <v>144</v>
      </c>
      <c r="AC25" s="12" t="s">
        <v>145</v>
      </c>
      <c r="AD25" s="11" t="s">
        <v>44</v>
      </c>
      <c r="AE25" s="12" t="s">
        <v>45</v>
      </c>
      <c r="AF25" s="14">
        <f t="shared" si="0"/>
        <v>7.597000000000001E-2</v>
      </c>
      <c r="AG25" s="11" t="s">
        <v>111</v>
      </c>
    </row>
    <row r="26" spans="1:33" x14ac:dyDescent="0.2">
      <c r="A26" s="8">
        <v>7386</v>
      </c>
      <c r="B26" s="9" t="s">
        <v>146</v>
      </c>
      <c r="C26" s="10">
        <v>43427</v>
      </c>
      <c r="D26" s="11">
        <v>118</v>
      </c>
      <c r="E26" s="12" t="s">
        <v>34</v>
      </c>
      <c r="F26" s="12" t="s">
        <v>35</v>
      </c>
      <c r="G26" s="12" t="s">
        <v>36</v>
      </c>
      <c r="H26" s="12" t="s">
        <v>37</v>
      </c>
      <c r="I26" s="11" t="s">
        <v>38</v>
      </c>
      <c r="J26" s="12" t="s">
        <v>39</v>
      </c>
      <c r="K26" s="13" t="s">
        <v>50</v>
      </c>
      <c r="L26" s="11" t="str">
        <f>"000082"</f>
        <v>000082</v>
      </c>
      <c r="M26" s="10">
        <v>43019</v>
      </c>
      <c r="N26" s="11" t="str">
        <f>"000029"</f>
        <v>000029</v>
      </c>
      <c r="O26" s="10">
        <v>43384</v>
      </c>
      <c r="P26" s="11" t="str">
        <f>"000060"</f>
        <v>000060</v>
      </c>
      <c r="Q26" s="10">
        <v>43404</v>
      </c>
      <c r="R26" s="11">
        <v>17</v>
      </c>
      <c r="S26" s="11" t="str">
        <f>"007516"</f>
        <v>007516</v>
      </c>
      <c r="T26" s="10">
        <v>43426</v>
      </c>
      <c r="U26" s="14">
        <v>6.2850000000000001</v>
      </c>
      <c r="V26" s="14">
        <v>0.2903</v>
      </c>
      <c r="W26" s="14">
        <v>5.9946999999999999</v>
      </c>
      <c r="X26" s="11">
        <v>274</v>
      </c>
      <c r="Y26" s="10">
        <v>43427</v>
      </c>
      <c r="Z26" s="11">
        <v>9742855442</v>
      </c>
      <c r="AA26" s="12" t="s">
        <v>41</v>
      </c>
      <c r="AB26" s="11" t="s">
        <v>42</v>
      </c>
      <c r="AC26" s="12" t="s">
        <v>43</v>
      </c>
      <c r="AD26" s="11" t="s">
        <v>44</v>
      </c>
      <c r="AE26" s="12" t="s">
        <v>45</v>
      </c>
      <c r="AF26" s="14">
        <f t="shared" si="0"/>
        <v>6.2850000000000003E-2</v>
      </c>
      <c r="AG26" s="11" t="s">
        <v>46</v>
      </c>
    </row>
    <row r="27" spans="1:33" x14ac:dyDescent="0.2">
      <c r="A27" s="8">
        <v>7542</v>
      </c>
      <c r="B27" s="9" t="s">
        <v>147</v>
      </c>
      <c r="C27" s="10">
        <v>43437</v>
      </c>
      <c r="D27" s="11">
        <v>118</v>
      </c>
      <c r="E27" s="12" t="s">
        <v>34</v>
      </c>
      <c r="F27" s="12" t="s">
        <v>35</v>
      </c>
      <c r="G27" s="12" t="s">
        <v>36</v>
      </c>
      <c r="H27" s="12" t="s">
        <v>37</v>
      </c>
      <c r="I27" s="11" t="s">
        <v>148</v>
      </c>
      <c r="J27" s="12" t="s">
        <v>149</v>
      </c>
      <c r="K27" s="13" t="s">
        <v>40</v>
      </c>
      <c r="L27" s="11" t="str">
        <f>"000142"</f>
        <v>000142</v>
      </c>
      <c r="M27" s="10">
        <v>43129</v>
      </c>
      <c r="N27" s="11" t="str">
        <f>"000114"</f>
        <v>000114</v>
      </c>
      <c r="O27" s="10">
        <v>43161</v>
      </c>
      <c r="P27" s="11" t="str">
        <f>"000112"</f>
        <v>000112</v>
      </c>
      <c r="Q27" s="10">
        <v>43161</v>
      </c>
      <c r="R27" s="11">
        <v>17</v>
      </c>
      <c r="S27" s="11" t="str">
        <f>"007561"</f>
        <v>007561</v>
      </c>
      <c r="T27" s="10">
        <v>43427</v>
      </c>
      <c r="U27" s="14">
        <v>40.392049999999998</v>
      </c>
      <c r="V27" s="14">
        <v>2.05999</v>
      </c>
      <c r="W27" s="14">
        <v>38.332059999999998</v>
      </c>
      <c r="X27" s="11">
        <v>280</v>
      </c>
      <c r="Y27" s="10">
        <v>43437</v>
      </c>
      <c r="Z27" s="11">
        <v>9632977771</v>
      </c>
      <c r="AA27" s="12" t="s">
        <v>150</v>
      </c>
      <c r="AB27" s="11" t="s">
        <v>151</v>
      </c>
      <c r="AC27" s="12" t="s">
        <v>152</v>
      </c>
      <c r="AD27" s="11" t="s">
        <v>70</v>
      </c>
      <c r="AE27" s="12" t="s">
        <v>71</v>
      </c>
      <c r="AF27" s="14">
        <f t="shared" si="0"/>
        <v>0.40392049999999996</v>
      </c>
      <c r="AG27" s="11" t="s">
        <v>54</v>
      </c>
    </row>
    <row r="28" spans="1:33" x14ac:dyDescent="0.2">
      <c r="A28" s="8">
        <v>7908</v>
      </c>
      <c r="B28" s="9" t="s">
        <v>147</v>
      </c>
      <c r="C28" s="10">
        <v>43454</v>
      </c>
      <c r="D28" s="11">
        <v>118</v>
      </c>
      <c r="E28" s="12" t="s">
        <v>34</v>
      </c>
      <c r="F28" s="12" t="s">
        <v>35</v>
      </c>
      <c r="G28" s="12" t="s">
        <v>36</v>
      </c>
      <c r="H28" s="12" t="s">
        <v>37</v>
      </c>
      <c r="I28" s="11" t="s">
        <v>153</v>
      </c>
      <c r="J28" s="12" t="s">
        <v>154</v>
      </c>
      <c r="K28" s="13" t="s">
        <v>50</v>
      </c>
      <c r="L28" s="11" t="str">
        <f>"000043"</f>
        <v>000043</v>
      </c>
      <c r="M28" s="10">
        <v>42429</v>
      </c>
      <c r="N28" s="11" t="str">
        <f>"000071"</f>
        <v>000071</v>
      </c>
      <c r="O28" s="10">
        <v>43187</v>
      </c>
      <c r="P28" s="11" t="str">
        <f>"000112"</f>
        <v>000112</v>
      </c>
      <c r="Q28" s="10">
        <v>43187</v>
      </c>
      <c r="R28" s="11">
        <v>16</v>
      </c>
      <c r="S28" s="11" t="str">
        <f>"007994"</f>
        <v>007994</v>
      </c>
      <c r="T28" s="10">
        <v>43448</v>
      </c>
      <c r="U28" s="14">
        <v>4.7919999999999998</v>
      </c>
      <c r="V28" s="14">
        <v>0.51600000000000001</v>
      </c>
      <c r="W28" s="14">
        <v>4.2759999999999998</v>
      </c>
      <c r="X28" s="11">
        <v>298</v>
      </c>
      <c r="Y28" s="10">
        <v>43454</v>
      </c>
      <c r="Z28" s="11">
        <v>9845688885</v>
      </c>
      <c r="AA28" s="12" t="s">
        <v>155</v>
      </c>
      <c r="AB28" s="11" t="s">
        <v>59</v>
      </c>
      <c r="AC28" s="12" t="s">
        <v>60</v>
      </c>
      <c r="AD28" s="11" t="s">
        <v>44</v>
      </c>
      <c r="AE28" s="12" t="s">
        <v>45</v>
      </c>
      <c r="AF28" s="14">
        <f t="shared" si="0"/>
        <v>4.7919999999999997E-2</v>
      </c>
      <c r="AG28" s="11" t="s">
        <v>54</v>
      </c>
    </row>
    <row r="29" spans="1:33" x14ac:dyDescent="0.2">
      <c r="A29" s="8">
        <v>8191</v>
      </c>
      <c r="B29" s="9" t="s">
        <v>156</v>
      </c>
      <c r="C29" s="10">
        <v>43466</v>
      </c>
      <c r="D29" s="11">
        <v>118</v>
      </c>
      <c r="E29" s="12" t="s">
        <v>34</v>
      </c>
      <c r="F29" s="12" t="s">
        <v>35</v>
      </c>
      <c r="G29" s="12" t="s">
        <v>36</v>
      </c>
      <c r="H29" s="12" t="s">
        <v>37</v>
      </c>
      <c r="I29" s="11" t="s">
        <v>48</v>
      </c>
      <c r="J29" s="12" t="s">
        <v>49</v>
      </c>
      <c r="K29" s="13" t="s">
        <v>50</v>
      </c>
      <c r="L29" s="11" t="str">
        <f>"0000O4"</f>
        <v>0000O4</v>
      </c>
      <c r="M29" s="10">
        <v>42637</v>
      </c>
      <c r="N29" s="11" t="str">
        <f>"000001"</f>
        <v>000001</v>
      </c>
      <c r="O29" s="10">
        <v>42830</v>
      </c>
      <c r="P29" s="11" t="str">
        <f>"000001"</f>
        <v>000001</v>
      </c>
      <c r="Q29" s="10">
        <v>42830</v>
      </c>
      <c r="R29" s="11"/>
      <c r="S29" s="11" t="str">
        <f>"002113"</f>
        <v>002113</v>
      </c>
      <c r="T29" s="10">
        <v>42878</v>
      </c>
      <c r="U29" s="14">
        <v>200.05199999999999</v>
      </c>
      <c r="V29" s="14">
        <v>9.3569999999999993</v>
      </c>
      <c r="W29" s="14">
        <v>190.69499999999999</v>
      </c>
      <c r="X29" s="11">
        <v>309</v>
      </c>
      <c r="Y29" s="10">
        <v>43466</v>
      </c>
      <c r="Z29" s="11">
        <v>9986985966</v>
      </c>
      <c r="AA29" s="12" t="s">
        <v>51</v>
      </c>
      <c r="AB29" s="11" t="s">
        <v>52</v>
      </c>
      <c r="AC29" s="12" t="s">
        <v>53</v>
      </c>
      <c r="AD29" s="11" t="s">
        <v>44</v>
      </c>
      <c r="AE29" s="12" t="s">
        <v>45</v>
      </c>
      <c r="AF29" s="14">
        <f t="shared" si="0"/>
        <v>2.0005199999999999</v>
      </c>
      <c r="AG29" s="11" t="s">
        <v>54</v>
      </c>
    </row>
    <row r="30" spans="1:33" x14ac:dyDescent="0.2">
      <c r="A30" s="8">
        <v>8809</v>
      </c>
      <c r="B30" s="9" t="s">
        <v>156</v>
      </c>
      <c r="C30" s="10">
        <v>43490</v>
      </c>
      <c r="D30" s="11">
        <v>118</v>
      </c>
      <c r="E30" s="12" t="s">
        <v>34</v>
      </c>
      <c r="F30" s="12" t="s">
        <v>35</v>
      </c>
      <c r="G30" s="12" t="s">
        <v>36</v>
      </c>
      <c r="H30" s="12" t="s">
        <v>37</v>
      </c>
      <c r="I30" s="11" t="s">
        <v>157</v>
      </c>
      <c r="J30" s="12" t="s">
        <v>158</v>
      </c>
      <c r="K30" s="13" t="s">
        <v>134</v>
      </c>
      <c r="L30" s="11" t="str">
        <f>"000158"</f>
        <v>000158</v>
      </c>
      <c r="M30" s="10">
        <v>43411</v>
      </c>
      <c r="N30" s="11" t="str">
        <f>"000038"</f>
        <v>000038</v>
      </c>
      <c r="O30" s="10">
        <v>43448</v>
      </c>
      <c r="P30" s="11" t="str">
        <f>"000091"</f>
        <v>000091</v>
      </c>
      <c r="Q30" s="10">
        <v>43462</v>
      </c>
      <c r="R30" s="11"/>
      <c r="S30" s="11" t="str">
        <f>"008958"</f>
        <v>008958</v>
      </c>
      <c r="T30" s="10">
        <v>43489</v>
      </c>
      <c r="U30" s="14">
        <v>14.991</v>
      </c>
      <c r="V30" s="14">
        <v>1.8093999999999999</v>
      </c>
      <c r="W30" s="14">
        <v>13.1816</v>
      </c>
      <c r="X30" s="11">
        <v>333</v>
      </c>
      <c r="Y30" s="10">
        <v>43490</v>
      </c>
      <c r="Z30" s="11">
        <v>9742855442</v>
      </c>
      <c r="AA30" s="12" t="s">
        <v>159</v>
      </c>
      <c r="AB30" s="11" t="s">
        <v>160</v>
      </c>
      <c r="AC30" s="12" t="s">
        <v>161</v>
      </c>
      <c r="AD30" s="11" t="s">
        <v>44</v>
      </c>
      <c r="AE30" s="12" t="s">
        <v>45</v>
      </c>
      <c r="AF30" s="14">
        <f t="shared" si="0"/>
        <v>0.14990999999999999</v>
      </c>
      <c r="AG30" s="11" t="s">
        <v>111</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2019-06-13T08:02:16Z</dcterms:modified>
</cp:coreProperties>
</file>