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 l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<sst xmlns="http://schemas.openxmlformats.org/spreadsheetml/2006/main" count="439" uniqueCount="169">
  <si>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</si>
  <si>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</si>
  <si>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</si>
  <si>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</si>
  <si>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</si>
  <si>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</si>
  <si>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</si>
  <si>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</si>
  <si>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</si>
  <si>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</si>
  <si>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</si>
  <si>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</si>
  <si>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</si>
  <si>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</si>
  <si>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</si>
  <si>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</si>
  <si>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</si>
  <si>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</si>
  <si>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</si>
  <si>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</si>
  <si>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</si>
  <si>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</si>
  <si>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</si>
  <si>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</si>
  <si>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</si>
  <si>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</si>
  <si>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</si>
  <si>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</si>
  <si>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</si>
  <si>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</si>
  <si>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</si>
  <si>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</si>
  <si>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</si>
  <si>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</si>
  <si>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Binni Pete</t>
  </si>
  <si>
    <t>Chikka Pete</t>
  </si>
  <si>
    <t>Gandhi Nagara</t>
  </si>
  <si>
    <t>West</t>
  </si>
  <si>
    <t>121-16-000038</t>
  </si>
  <si>
    <t>Improvements to roads and drainage SC colony in Gopalapura A street in ward no-121</t>
  </si>
  <si>
    <t>Roads &amp; Drivablility</t>
  </si>
  <si>
    <t>Technical Manager KRIDL West</t>
  </si>
  <si>
    <t>P1878</t>
  </si>
  <si>
    <t>18per - Works (Bhagyajyothi, Sooru / Neeru Yojane and General) (54 Lakhs / New Wards)</t>
  </si>
  <si>
    <t>ddo204</t>
  </si>
  <si>
    <t xml:space="preserve"> Assistant Executive Engineer Chickpet West Zone</t>
  </si>
  <si>
    <t>Pending</t>
  </si>
  <si>
    <t>121-16-000039</t>
  </si>
  <si>
    <t>Improvements to roads and drainage ST colony in Gopalapura B street in ward no-121</t>
  </si>
  <si>
    <t>121-16-000011</t>
  </si>
  <si>
    <t>Repairs to Concrete road and drain at Magadi Main Road Gopalpura B Cross(Right Side) In Ward-121</t>
  </si>
  <si>
    <t>Footpaths &amp; Walkability</t>
  </si>
  <si>
    <t>Aishwarya Infrastrucure and Developers</t>
  </si>
  <si>
    <t>P1771</t>
  </si>
  <si>
    <t>Zone Works - POW Works</t>
  </si>
  <si>
    <t>May</t>
  </si>
  <si>
    <t>121-15-000035</t>
  </si>
  <si>
    <t>Providing and Installation of borewell at 1st main road dead end new Binny layout Binnypet (Surrounding of Puttadevaiah House) in ward no 121</t>
  </si>
  <si>
    <t>Water &amp; Sanitary</t>
  </si>
  <si>
    <t>June</t>
  </si>
  <si>
    <t>121-14-000027</t>
  </si>
  <si>
    <t xml:space="preserve">Providing CC Pavements to St Martins School to Bettamma Circle In Ward-121 </t>
  </si>
  <si>
    <t>Other Ward Works</t>
  </si>
  <si>
    <t>P2434</t>
  </si>
  <si>
    <t>Development works for Bangalore City</t>
  </si>
  <si>
    <t>121-17-000025</t>
  </si>
  <si>
    <t>Pot Hole Filling in Ward No. 121</t>
  </si>
  <si>
    <t>C M Mahadeva</t>
  </si>
  <si>
    <t>121-17-000032</t>
  </si>
  <si>
    <t xml:space="preserve">Providing drinking water works in Ward No 121 in Gandhinagar Division </t>
  </si>
  <si>
    <t>Drinking Water</t>
  </si>
  <si>
    <t>P3110</t>
  </si>
  <si>
    <t>14th Finance Commission Grant Works</t>
  </si>
  <si>
    <t>Current</t>
  </si>
  <si>
    <t>July</t>
  </si>
  <si>
    <t>121-16-000017</t>
  </si>
  <si>
    <t>Supply of Tractor and Labours to remove the silt at Surrounidng Area of Markendeshwara nagar, Bhuvaneshwari nagar and K P Agrahara In ward no 121</t>
  </si>
  <si>
    <t>M R Srinivas</t>
  </si>
  <si>
    <t>121-15-000017</t>
  </si>
  <si>
    <t xml:space="preserve">Reconstruction of Secondary Drain in front of KP Agrahara Police Station in Ward No. 121 </t>
  </si>
  <si>
    <t>KRIDL</t>
  </si>
  <si>
    <t>August</t>
  </si>
  <si>
    <t>121-16-000001</t>
  </si>
  <si>
    <t>Consultancy services for supervision, Project Management and Quality control for the flood damaged works in Chamarajpet Assembly Constituency i.e in ward no 136</t>
  </si>
  <si>
    <t>M/s Qubik Technologies</t>
  </si>
  <si>
    <t>P3106</t>
  </si>
  <si>
    <t>Nagarothana Works</t>
  </si>
  <si>
    <t>ddo313</t>
  </si>
  <si>
    <t xml:space="preserve"> Chief Engineer SWD Central Zone</t>
  </si>
  <si>
    <t>121-17-000014</t>
  </si>
  <si>
    <t>Drilling of Borewells at Ward No. 121</t>
  </si>
  <si>
    <t>Bhaskar C</t>
  </si>
  <si>
    <t>September</t>
  </si>
  <si>
    <t>121-17-000003</t>
  </si>
  <si>
    <t>Desilting of secondary drain from 1st cross to 8th cross of Magadi road ward no 121</t>
  </si>
  <si>
    <t>P0541</t>
  </si>
  <si>
    <t>Emergency Reserve Fund</t>
  </si>
  <si>
    <t>121-18-000030</t>
  </si>
  <si>
    <t>Providing Street lights and maintenance in ward no 121 Binnypet at Cottonpet Sub Division</t>
  </si>
  <si>
    <t>Executive Engineer 1 KRIDL</t>
  </si>
  <si>
    <t>P3290</t>
  </si>
  <si>
    <t>14th Finance Commission Works - Providing Street Lights and Maintenance</t>
  </si>
  <si>
    <t>ddo209</t>
  </si>
  <si>
    <t xml:space="preserve"> Assistant Executive Engineer Electrical West Zone</t>
  </si>
  <si>
    <t>121-16-000018</t>
  </si>
  <si>
    <t>Supplying of Electric poles and equipments in ward no 121</t>
  </si>
  <si>
    <t>Raj Electricals</t>
  </si>
  <si>
    <t>October</t>
  </si>
  <si>
    <t>121-16-000008</t>
  </si>
  <si>
    <t>Providing Drinking Water Pipeline at K P Agrahara Cross Road In Ward-121</t>
  </si>
  <si>
    <t>P1802</t>
  </si>
  <si>
    <t>Water Supply New Areas</t>
  </si>
  <si>
    <t>121-16-000007</t>
  </si>
  <si>
    <t>Providing Drinking Water Pipeline at Gopalpura Cross Road and Main Road In Ward-121</t>
  </si>
  <si>
    <t>121-16-000006</t>
  </si>
  <si>
    <t>Providing Drinking Water Pipeline at Binnypet and Markandeshwara nagar Cross Road In Ward-121</t>
  </si>
  <si>
    <t>121-18-000042</t>
  </si>
  <si>
    <t>Desilting of Storm water drain in ward no 121 Binnypet at Cottonpet Sub Division</t>
  </si>
  <si>
    <t>Storm Water Drains</t>
  </si>
  <si>
    <t>Technical Manager  (West) Karnataka Rural Infrastructure Development Limited</t>
  </si>
  <si>
    <t>P3297</t>
  </si>
  <si>
    <t>14th Finance Commission Grants - SWD Works</t>
  </si>
  <si>
    <t>121-18-000037</t>
  </si>
  <si>
    <t>Construction of RCC Drain at 2nd Cross Magadi Road (Infront of Police Station) and Surrounding areas in W N 121</t>
  </si>
  <si>
    <t>P3296</t>
  </si>
  <si>
    <t>14th Finance Commission Works - Road and Footpath Maintenance</t>
  </si>
  <si>
    <t>November</t>
  </si>
  <si>
    <t>121-17-000029</t>
  </si>
  <si>
    <t>Providing drinking water pipe to Gopalapuram in ward no-121</t>
  </si>
  <si>
    <t>121-18-000066</t>
  </si>
  <si>
    <t xml:space="preserve">Construction of Compound wall and beautification of Indira Canteen in ward no 121 Binnipet </t>
  </si>
  <si>
    <t>Indira Canteen</t>
  </si>
  <si>
    <t>121-18-000035</t>
  </si>
  <si>
    <t>Providing and supplying drinking water in ward no 121 Binnypet at Cottonpet</t>
  </si>
  <si>
    <t>P3293</t>
  </si>
  <si>
    <t>14th Finance Commission Works - Drinking Water</t>
  </si>
  <si>
    <t>December</t>
  </si>
  <si>
    <t>121-18-000036</t>
  </si>
  <si>
    <t>Providing and Instalation of CC Cameras at Block spots in ward no 121</t>
  </si>
  <si>
    <t>Crime &amp; Safety</t>
  </si>
  <si>
    <t>P3298</t>
  </si>
  <si>
    <t>14th Finance Commission Works - SWM Works</t>
  </si>
  <si>
    <t>121-18-000038</t>
  </si>
  <si>
    <t>Construction of UGD lines in ward no 121</t>
  </si>
  <si>
    <t>P3295</t>
  </si>
  <si>
    <t>14th Finance Commission Works - UGD Works</t>
  </si>
  <si>
    <t>121-17-000001</t>
  </si>
  <si>
    <t>Providing street light fittings and control switches and control ABC wires with allied accessories in K P Agrahara Binnypet and Markandeshwara nagara in ward no 121</t>
  </si>
  <si>
    <t>The Technical Manager  KRIDL</t>
  </si>
  <si>
    <t>P0190</t>
  </si>
  <si>
    <t>Works sanctioned by Hon Mayor</t>
  </si>
  <si>
    <t>121-17-000042</t>
  </si>
  <si>
    <t>Providing CC Camera at Garbage Block Spots in BBMP limits in ward no 121 Binnipet Sub Division</t>
  </si>
  <si>
    <t>February</t>
  </si>
  <si>
    <t>121-16-000036</t>
  </si>
  <si>
    <t>Providing children play equipments and other developmental works in park at 1st cross Magdi road Magdi road play ground and at Binnipette school premises in ward No 121.</t>
  </si>
  <si>
    <t>Trees, Parks &amp; Playgrounds</t>
  </si>
  <si>
    <t>Executive Engineer, KRIDL</t>
  </si>
  <si>
    <t>ddo326</t>
  </si>
  <si>
    <t xml:space="preserve"> Executive Engineer SWM 1 Central Zone</t>
  </si>
  <si>
    <t>121-16-000016</t>
  </si>
  <si>
    <t>Supply of Tractor and Labours to remove the silt at Gopalpura, Shankarappa Garden and Magadi Main Road and Cross Roads In ward no 121</t>
  </si>
  <si>
    <t>Karthik N</t>
  </si>
  <si>
    <t>March</t>
  </si>
  <si>
    <t>121-17-000028</t>
  </si>
  <si>
    <t>Supplying and Fixing of outdoor and indoor Gym equipments and other development works 1st cross Magadi road in ward no 121 Binnypet</t>
  </si>
  <si>
    <t>Executive Engineer-1, KRIDL</t>
  </si>
  <si>
    <t>P3111</t>
  </si>
  <si>
    <t>State Finance Commission Untied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</si>
</sst>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ySplit="1" topLeftCell="A2" activePane="bottomLeft" state="frozen"/>
      <selection activeCell="H1" sqref="H1"/>
      <selection pane="bottomLeft" activeCell="E7" sqref="E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584</v>
      </c>
      <c r="B2" s="9" t="s">
        <v>33</v>
      </c>
      <c r="C2" s="10">
        <v>43213</v>
      </c>
      <c r="D2" s="11">
        <v>121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"000066"</f>
        <v>000066</v>
      </c>
      <c r="M2" s="10">
        <v>43160</v>
      </c>
      <c r="N2" s="11" t="str">
        <f>"000015"</f>
        <v>000015</v>
      </c>
      <c r="O2" s="10">
        <v>43160</v>
      </c>
      <c r="P2" s="11" t="str">
        <f>"000064"</f>
        <v>000064</v>
      </c>
      <c r="Q2" s="10">
        <v>43160</v>
      </c>
      <c r="R2" s="11">
        <v>16</v>
      </c>
      <c r="S2" s="11" t="str">
        <f>"000557"</f>
        <v>000557</v>
      </c>
      <c r="T2" s="10">
        <v>43203</v>
      </c>
      <c r="U2" s="14">
        <v>8.7918599999999998</v>
      </c>
      <c r="V2" s="14">
        <v>1.11561</v>
      </c>
      <c r="W2" s="14">
        <v>7.6762499999999996</v>
      </c>
      <c r="X2" s="11">
        <v>21</v>
      </c>
      <c r="Y2" s="10">
        <v>43213</v>
      </c>
      <c r="Z2" s="11">
        <v>9483161122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8.79186E-2</v>
      </c>
      <c r="AG2" s="11" t="s">
        <v>46</v>
      </c>
    </row>
    <row r="3" spans="1:33" x14ac:dyDescent="0.2">
      <c r="A3" s="8">
        <v>585</v>
      </c>
      <c r="B3" s="9" t="s">
        <v>33</v>
      </c>
      <c r="C3" s="10">
        <v>43213</v>
      </c>
      <c r="D3" s="11">
        <v>121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"000067"</f>
        <v>000067</v>
      </c>
      <c r="M3" s="10">
        <v>43160</v>
      </c>
      <c r="N3" s="11" t="str">
        <f>"000016"</f>
        <v>000016</v>
      </c>
      <c r="O3" s="10">
        <v>43160</v>
      </c>
      <c r="P3" s="11" t="str">
        <f>"000065"</f>
        <v>000065</v>
      </c>
      <c r="Q3" s="10">
        <v>43160</v>
      </c>
      <c r="R3" s="11">
        <v>16</v>
      </c>
      <c r="S3" s="11" t="str">
        <f>"000558"</f>
        <v>000558</v>
      </c>
      <c r="T3" s="10">
        <v>43203</v>
      </c>
      <c r="U3" s="14">
        <v>5.3341599999999998</v>
      </c>
      <c r="V3" s="14">
        <v>0.67118</v>
      </c>
      <c r="W3" s="14">
        <v>4.6629800000000001</v>
      </c>
      <c r="X3" s="11">
        <v>21</v>
      </c>
      <c r="Y3" s="10">
        <v>43213</v>
      </c>
      <c r="Z3" s="11">
        <v>9483161122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5.3341599999999996E-2</v>
      </c>
      <c r="AG3" s="11" t="s">
        <v>46</v>
      </c>
    </row>
    <row r="4" spans="1:33" x14ac:dyDescent="0.2">
      <c r="A4" s="8">
        <v>642</v>
      </c>
      <c r="B4" s="9" t="s">
        <v>33</v>
      </c>
      <c r="C4" s="10">
        <v>43214</v>
      </c>
      <c r="D4" s="11">
        <v>121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49</v>
      </c>
      <c r="J4" s="12" t="s">
        <v>50</v>
      </c>
      <c r="K4" s="13" t="s">
        <v>51</v>
      </c>
      <c r="L4" s="11" t="str">
        <f>"000147"</f>
        <v>000147</v>
      </c>
      <c r="M4" s="10">
        <v>42488</v>
      </c>
      <c r="N4" s="11" t="str">
        <f>"000.00"</f>
        <v>000.00</v>
      </c>
      <c r="O4" s="10">
        <v>42531</v>
      </c>
      <c r="P4" s="11" t="str">
        <f>"000170"</f>
        <v>000170</v>
      </c>
      <c r="Q4" s="10">
        <v>42531</v>
      </c>
      <c r="R4" s="11">
        <v>16</v>
      </c>
      <c r="S4" s="11" t="str">
        <f>"000570"</f>
        <v>000570</v>
      </c>
      <c r="T4" s="10">
        <v>43203</v>
      </c>
      <c r="U4" s="14">
        <v>9.4963700000000006</v>
      </c>
      <c r="V4" s="14">
        <v>1.23403</v>
      </c>
      <c r="W4" s="14">
        <v>8.26234</v>
      </c>
      <c r="X4" s="11">
        <v>23</v>
      </c>
      <c r="Y4" s="10">
        <v>43214</v>
      </c>
      <c r="Z4" s="11">
        <v>9945417770</v>
      </c>
      <c r="AA4" s="12" t="s">
        <v>52</v>
      </c>
      <c r="AB4" s="11" t="s">
        <v>53</v>
      </c>
      <c r="AC4" s="12" t="s">
        <v>54</v>
      </c>
      <c r="AD4" s="11" t="s">
        <v>44</v>
      </c>
      <c r="AE4" s="12" t="s">
        <v>45</v>
      </c>
      <c r="AF4" s="14">
        <v>9.4963700000000012E-2</v>
      </c>
      <c r="AG4" s="11" t="s">
        <v>46</v>
      </c>
    </row>
    <row r="5" spans="1:33" x14ac:dyDescent="0.2">
      <c r="A5" s="8">
        <v>831</v>
      </c>
      <c r="B5" s="9" t="s">
        <v>55</v>
      </c>
      <c r="C5" s="10">
        <v>43225</v>
      </c>
      <c r="D5" s="11">
        <v>121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56</v>
      </c>
      <c r="J5" s="12" t="s">
        <v>57</v>
      </c>
      <c r="K5" s="13" t="s">
        <v>58</v>
      </c>
      <c r="L5" s="11" t="str">
        <f>"000082"</f>
        <v>000082</v>
      </c>
      <c r="M5" s="10">
        <v>42584</v>
      </c>
      <c r="N5" s="11" t="str">
        <f>"000110"</f>
        <v>000110</v>
      </c>
      <c r="O5" s="10">
        <v>42733</v>
      </c>
      <c r="P5" s="11" t="str">
        <f>"000472"</f>
        <v>000472</v>
      </c>
      <c r="Q5" s="10">
        <v>42741</v>
      </c>
      <c r="R5" s="11">
        <v>15</v>
      </c>
      <c r="S5" s="11" t="str">
        <f>"001006"</f>
        <v>001006</v>
      </c>
      <c r="T5" s="10">
        <v>43223</v>
      </c>
      <c r="U5" s="14">
        <v>4.9915599999999998</v>
      </c>
      <c r="V5" s="14">
        <v>0.60440000000000005</v>
      </c>
      <c r="W5" s="14">
        <v>4.3871599999999997</v>
      </c>
      <c r="X5" s="11">
        <v>38</v>
      </c>
      <c r="Y5" s="10">
        <v>43225</v>
      </c>
      <c r="Z5" s="11">
        <v>9483161122</v>
      </c>
      <c r="AA5" s="12" t="s">
        <v>41</v>
      </c>
      <c r="AB5" s="11" t="s">
        <v>53</v>
      </c>
      <c r="AC5" s="12" t="s">
        <v>54</v>
      </c>
      <c r="AD5" s="11" t="s">
        <v>44</v>
      </c>
      <c r="AE5" s="12" t="s">
        <v>45</v>
      </c>
      <c r="AF5" s="14">
        <v>4.9915599999999997E-2</v>
      </c>
      <c r="AG5" s="11" t="s">
        <v>46</v>
      </c>
    </row>
    <row r="6" spans="1:33" x14ac:dyDescent="0.2">
      <c r="A6" s="8">
        <v>1663</v>
      </c>
      <c r="B6" s="9" t="s">
        <v>59</v>
      </c>
      <c r="C6" s="10">
        <v>43252</v>
      </c>
      <c r="D6" s="11">
        <v>121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60</v>
      </c>
      <c r="J6" s="12" t="s">
        <v>61</v>
      </c>
      <c r="K6" s="13" t="s">
        <v>62</v>
      </c>
      <c r="L6" s="11" t="str">
        <f>"000949"</f>
        <v>000949</v>
      </c>
      <c r="M6" s="10">
        <v>41698</v>
      </c>
      <c r="N6" s="11" t="str">
        <f>"00.10."</f>
        <v>00.10.</v>
      </c>
      <c r="O6" s="10">
        <v>42460</v>
      </c>
      <c r="P6" s="11" t="str">
        <f>"000469"</f>
        <v>000469</v>
      </c>
      <c r="Q6" s="10">
        <v>42460</v>
      </c>
      <c r="R6" s="11">
        <v>14</v>
      </c>
      <c r="S6" s="11" t="str">
        <f>"001996"</f>
        <v>001996</v>
      </c>
      <c r="T6" s="10">
        <v>43246</v>
      </c>
      <c r="U6" s="14">
        <v>21.980129999999999</v>
      </c>
      <c r="V6" s="14">
        <v>3.0767899999999999</v>
      </c>
      <c r="W6" s="14">
        <v>18.90334</v>
      </c>
      <c r="X6" s="11">
        <v>63</v>
      </c>
      <c r="Y6" s="10">
        <v>43252</v>
      </c>
      <c r="Z6" s="11">
        <v>9483161122</v>
      </c>
      <c r="AA6" s="12" t="s">
        <v>41</v>
      </c>
      <c r="AB6" s="11" t="s">
        <v>63</v>
      </c>
      <c r="AC6" s="12" t="s">
        <v>64</v>
      </c>
      <c r="AD6" s="11" t="s">
        <v>44</v>
      </c>
      <c r="AE6" s="12" t="s">
        <v>45</v>
      </c>
      <c r="AF6" s="14">
        <v>0.21980129999999998</v>
      </c>
      <c r="AG6" s="11" t="s">
        <v>46</v>
      </c>
    </row>
    <row r="7" spans="1:33" x14ac:dyDescent="0.2">
      <c r="A7" s="8">
        <v>1664</v>
      </c>
      <c r="B7" s="9" t="s">
        <v>59</v>
      </c>
      <c r="C7" s="10">
        <v>43252</v>
      </c>
      <c r="D7" s="11">
        <v>121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65</v>
      </c>
      <c r="J7" s="12" t="s">
        <v>66</v>
      </c>
      <c r="K7" s="13" t="s">
        <v>40</v>
      </c>
      <c r="L7" s="11" t="str">
        <f>"000046"</f>
        <v>000046</v>
      </c>
      <c r="M7" s="10">
        <v>43134</v>
      </c>
      <c r="N7" s="11" t="str">
        <f>"000014"</f>
        <v>000014</v>
      </c>
      <c r="O7" s="10">
        <v>43134</v>
      </c>
      <c r="P7" s="11" t="str">
        <f>"000044"</f>
        <v>000044</v>
      </c>
      <c r="Q7" s="10">
        <v>43134</v>
      </c>
      <c r="R7" s="11">
        <v>17</v>
      </c>
      <c r="S7" s="11" t="str">
        <f>"002100"</f>
        <v>002100</v>
      </c>
      <c r="T7" s="10">
        <v>43251</v>
      </c>
      <c r="U7" s="14">
        <v>9.7855299999999996</v>
      </c>
      <c r="V7" s="14">
        <v>1.1495200000000001</v>
      </c>
      <c r="W7" s="14">
        <v>8.6360100000000006</v>
      </c>
      <c r="X7" s="11">
        <v>66</v>
      </c>
      <c r="Y7" s="10">
        <v>43252</v>
      </c>
      <c r="Z7" s="11">
        <v>9845463027</v>
      </c>
      <c r="AA7" s="12" t="s">
        <v>67</v>
      </c>
      <c r="AB7" s="11" t="s">
        <v>53</v>
      </c>
      <c r="AC7" s="12" t="s">
        <v>54</v>
      </c>
      <c r="AD7" s="11" t="s">
        <v>44</v>
      </c>
      <c r="AE7" s="12" t="s">
        <v>45</v>
      </c>
      <c r="AF7" s="14">
        <v>9.7855299999999992E-2</v>
      </c>
      <c r="AG7" s="11" t="s">
        <v>46</v>
      </c>
    </row>
    <row r="8" spans="1:33" x14ac:dyDescent="0.2">
      <c r="A8" s="8">
        <v>1861</v>
      </c>
      <c r="B8" s="9" t="s">
        <v>59</v>
      </c>
      <c r="C8" s="10">
        <v>43257</v>
      </c>
      <c r="D8" s="11">
        <v>121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68</v>
      </c>
      <c r="J8" s="12" t="s">
        <v>69</v>
      </c>
      <c r="K8" s="13" t="s">
        <v>70</v>
      </c>
      <c r="L8" s="11" t="str">
        <f>"000025"</f>
        <v>000025</v>
      </c>
      <c r="M8" s="10">
        <v>43223</v>
      </c>
      <c r="N8" s="11" t="str">
        <f>"000005"</f>
        <v>000005</v>
      </c>
      <c r="O8" s="10">
        <v>43223</v>
      </c>
      <c r="P8" s="11" t="str">
        <f>"000024"</f>
        <v>000024</v>
      </c>
      <c r="Q8" s="10">
        <v>43223</v>
      </c>
      <c r="R8" s="11">
        <v>17</v>
      </c>
      <c r="S8" s="11" t="str">
        <f>"002012"</f>
        <v>002012</v>
      </c>
      <c r="T8" s="10">
        <v>43248</v>
      </c>
      <c r="U8" s="14">
        <v>12.47221</v>
      </c>
      <c r="V8" s="14">
        <v>1.3220400000000001</v>
      </c>
      <c r="W8" s="14">
        <v>11.150169999999999</v>
      </c>
      <c r="X8" s="11">
        <v>72</v>
      </c>
      <c r="Y8" s="10">
        <v>43257</v>
      </c>
      <c r="Z8" s="11">
        <v>9483161122</v>
      </c>
      <c r="AA8" s="12" t="s">
        <v>41</v>
      </c>
      <c r="AB8" s="11" t="s">
        <v>71</v>
      </c>
      <c r="AC8" s="12" t="s">
        <v>72</v>
      </c>
      <c r="AD8" s="11" t="s">
        <v>44</v>
      </c>
      <c r="AE8" s="12" t="s">
        <v>45</v>
      </c>
      <c r="AF8" s="14">
        <v>0.1247221</v>
      </c>
      <c r="AG8" s="11" t="s">
        <v>73</v>
      </c>
    </row>
    <row r="9" spans="1:33" x14ac:dyDescent="0.2">
      <c r="A9" s="8">
        <v>2888</v>
      </c>
      <c r="B9" s="9" t="s">
        <v>74</v>
      </c>
      <c r="C9" s="10">
        <v>43283</v>
      </c>
      <c r="D9" s="11">
        <v>121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75</v>
      </c>
      <c r="J9" s="12" t="s">
        <v>76</v>
      </c>
      <c r="K9" s="13" t="s">
        <v>62</v>
      </c>
      <c r="L9" s="11" t="str">
        <f>"00095"</f>
        <v>00095</v>
      </c>
      <c r="M9" s="10">
        <v>42826</v>
      </c>
      <c r="N9" s="11" t="str">
        <f>"000119"</f>
        <v>000119</v>
      </c>
      <c r="O9" s="10">
        <v>42825</v>
      </c>
      <c r="P9" s="11" t="str">
        <f>"000584"</f>
        <v>000584</v>
      </c>
      <c r="Q9" s="10">
        <v>42825</v>
      </c>
      <c r="R9" s="11">
        <v>16</v>
      </c>
      <c r="S9" s="11" t="str">
        <f>"002952"</f>
        <v>002952</v>
      </c>
      <c r="T9" s="10">
        <v>43276</v>
      </c>
      <c r="U9" s="14">
        <v>5.9325999999999999</v>
      </c>
      <c r="V9" s="14">
        <v>0.69045999999999996</v>
      </c>
      <c r="W9" s="14">
        <v>5.24214</v>
      </c>
      <c r="X9" s="11">
        <v>108</v>
      </c>
      <c r="Y9" s="10">
        <v>43283</v>
      </c>
      <c r="Z9" s="11">
        <v>9731804566</v>
      </c>
      <c r="AA9" s="12" t="s">
        <v>77</v>
      </c>
      <c r="AB9" s="11" t="s">
        <v>53</v>
      </c>
      <c r="AC9" s="12" t="s">
        <v>54</v>
      </c>
      <c r="AD9" s="11" t="s">
        <v>44</v>
      </c>
      <c r="AE9" s="12" t="s">
        <v>45</v>
      </c>
      <c r="AF9" s="14">
        <v>5.9325999999999997E-2</v>
      </c>
      <c r="AG9" s="11" t="s">
        <v>46</v>
      </c>
    </row>
    <row r="10" spans="1:33" x14ac:dyDescent="0.2">
      <c r="A10" s="8">
        <v>3936</v>
      </c>
      <c r="B10" s="9" t="s">
        <v>74</v>
      </c>
      <c r="C10" s="10">
        <v>43305</v>
      </c>
      <c r="D10" s="11">
        <v>121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51</v>
      </c>
      <c r="L10" s="11" t="str">
        <f>"000194"</f>
        <v>000194</v>
      </c>
      <c r="M10" s="10">
        <v>42089</v>
      </c>
      <c r="N10" s="11" t="str">
        <f>"000405"</f>
        <v>000405</v>
      </c>
      <c r="O10" s="10">
        <v>42641</v>
      </c>
      <c r="P10" s="11" t="str">
        <f>"000490"</f>
        <v>000490</v>
      </c>
      <c r="Q10" s="10">
        <v>42765</v>
      </c>
      <c r="R10" s="11">
        <v>15</v>
      </c>
      <c r="S10" s="11" t="str">
        <f>"004138"</f>
        <v>004138</v>
      </c>
      <c r="T10" s="10">
        <v>43301</v>
      </c>
      <c r="U10" s="14">
        <v>54.881500000000003</v>
      </c>
      <c r="V10" s="14">
        <v>7.7373799999999999</v>
      </c>
      <c r="W10" s="14">
        <v>47.144120000000001</v>
      </c>
      <c r="X10" s="11">
        <v>139</v>
      </c>
      <c r="Y10" s="10">
        <v>43305</v>
      </c>
      <c r="Z10" s="11">
        <v>9916950205</v>
      </c>
      <c r="AA10" s="12" t="s">
        <v>80</v>
      </c>
      <c r="AB10" s="11" t="s">
        <v>53</v>
      </c>
      <c r="AC10" s="12" t="s">
        <v>54</v>
      </c>
      <c r="AD10" s="11" t="s">
        <v>44</v>
      </c>
      <c r="AE10" s="12" t="s">
        <v>45</v>
      </c>
      <c r="AF10" s="14">
        <v>0.54881500000000005</v>
      </c>
      <c r="AG10" s="11" t="s">
        <v>46</v>
      </c>
    </row>
    <row r="11" spans="1:33" x14ac:dyDescent="0.2">
      <c r="A11" s="8">
        <v>4527</v>
      </c>
      <c r="B11" s="9" t="s">
        <v>81</v>
      </c>
      <c r="C11" s="10">
        <v>43318</v>
      </c>
      <c r="D11" s="11">
        <v>121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82</v>
      </c>
      <c r="J11" s="12" t="s">
        <v>83</v>
      </c>
      <c r="K11" s="13" t="s">
        <v>62</v>
      </c>
      <c r="L11" s="11" t="str">
        <f>"000027"</f>
        <v>000027</v>
      </c>
      <c r="M11" s="10">
        <v>42369</v>
      </c>
      <c r="N11" s="11" t="str">
        <f>"000005"</f>
        <v>000005</v>
      </c>
      <c r="O11" s="10">
        <v>42898</v>
      </c>
      <c r="P11" s="11" t="str">
        <f>"000036"</f>
        <v>000036</v>
      </c>
      <c r="Q11" s="10">
        <v>42900</v>
      </c>
      <c r="R11" s="11">
        <v>16</v>
      </c>
      <c r="S11" s="11" t="str">
        <f>"004616"</f>
        <v>004616</v>
      </c>
      <c r="T11" s="10">
        <v>43313</v>
      </c>
      <c r="U11" s="14">
        <v>0.98</v>
      </c>
      <c r="V11" s="14">
        <v>9.8000000000000004E-2</v>
      </c>
      <c r="W11" s="14">
        <v>0.88200000000000001</v>
      </c>
      <c r="X11" s="11">
        <v>158</v>
      </c>
      <c r="Y11" s="10">
        <v>43318</v>
      </c>
      <c r="Z11" s="11">
        <v>8867660554</v>
      </c>
      <c r="AA11" s="12" t="s">
        <v>84</v>
      </c>
      <c r="AB11" s="11" t="s">
        <v>85</v>
      </c>
      <c r="AC11" s="12" t="s">
        <v>86</v>
      </c>
      <c r="AD11" s="11" t="s">
        <v>87</v>
      </c>
      <c r="AE11" s="12" t="s">
        <v>88</v>
      </c>
      <c r="AF11" s="14">
        <v>9.7999999999999997E-3</v>
      </c>
      <c r="AG11" s="11" t="s">
        <v>46</v>
      </c>
    </row>
    <row r="12" spans="1:33" x14ac:dyDescent="0.2">
      <c r="A12" s="8">
        <v>4528</v>
      </c>
      <c r="B12" s="9" t="s">
        <v>81</v>
      </c>
      <c r="C12" s="10">
        <v>43318</v>
      </c>
      <c r="D12" s="11">
        <v>121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89</v>
      </c>
      <c r="J12" s="12" t="s">
        <v>90</v>
      </c>
      <c r="K12" s="13" t="s">
        <v>58</v>
      </c>
      <c r="L12" s="11" t="str">
        <f>"000242"</f>
        <v>000242</v>
      </c>
      <c r="M12" s="10">
        <v>42875</v>
      </c>
      <c r="N12" s="11" t="str">
        <f>"000014"</f>
        <v>000014</v>
      </c>
      <c r="O12" s="10">
        <v>42900</v>
      </c>
      <c r="P12" s="11" t="str">
        <f>"000285"</f>
        <v>000285</v>
      </c>
      <c r="Q12" s="10">
        <v>42958</v>
      </c>
      <c r="R12" s="11">
        <v>17</v>
      </c>
      <c r="S12" s="11" t="str">
        <f>"004755"</f>
        <v>004755</v>
      </c>
      <c r="T12" s="10">
        <v>43314</v>
      </c>
      <c r="U12" s="14">
        <v>29.966699999999999</v>
      </c>
      <c r="V12" s="14">
        <v>3.7848000000000002</v>
      </c>
      <c r="W12" s="14">
        <v>26.181899999999999</v>
      </c>
      <c r="X12" s="11">
        <v>160</v>
      </c>
      <c r="Y12" s="10">
        <v>43318</v>
      </c>
      <c r="Z12" s="11">
        <v>9591853149</v>
      </c>
      <c r="AA12" s="12" t="s">
        <v>91</v>
      </c>
      <c r="AB12" s="11" t="s">
        <v>53</v>
      </c>
      <c r="AC12" s="12" t="s">
        <v>54</v>
      </c>
      <c r="AD12" s="11" t="s">
        <v>44</v>
      </c>
      <c r="AE12" s="12" t="s">
        <v>45</v>
      </c>
      <c r="AF12" s="14">
        <v>0.29966700000000002</v>
      </c>
      <c r="AG12" s="11" t="s">
        <v>46</v>
      </c>
    </row>
    <row r="13" spans="1:33" x14ac:dyDescent="0.2">
      <c r="A13" s="8">
        <v>5285</v>
      </c>
      <c r="B13" s="9" t="s">
        <v>92</v>
      </c>
      <c r="C13" s="10">
        <v>43346</v>
      </c>
      <c r="D13" s="11">
        <v>121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93</v>
      </c>
      <c r="J13" s="12" t="s">
        <v>94</v>
      </c>
      <c r="K13" s="13" t="s">
        <v>51</v>
      </c>
      <c r="L13" s="11" t="str">
        <f>"000104"</f>
        <v>000104</v>
      </c>
      <c r="M13" s="10">
        <v>42646</v>
      </c>
      <c r="N13" s="11" t="str">
        <f>"000118"</f>
        <v>000118</v>
      </c>
      <c r="O13" s="10">
        <v>42751</v>
      </c>
      <c r="P13" s="11" t="str">
        <f>"000583"</f>
        <v>000583</v>
      </c>
      <c r="Q13" s="10">
        <v>42825</v>
      </c>
      <c r="R13" s="11">
        <v>17</v>
      </c>
      <c r="S13" s="11" t="str">
        <f>"005309"</f>
        <v>005309</v>
      </c>
      <c r="T13" s="10">
        <v>43333</v>
      </c>
      <c r="U13" s="14">
        <v>9.9851100000000006</v>
      </c>
      <c r="V13" s="14">
        <v>1.27013</v>
      </c>
      <c r="W13" s="14">
        <v>8.7149800000000006</v>
      </c>
      <c r="X13" s="11">
        <v>193</v>
      </c>
      <c r="Y13" s="10">
        <v>43346</v>
      </c>
      <c r="Z13" s="11">
        <v>9483161122</v>
      </c>
      <c r="AA13" s="12" t="s">
        <v>41</v>
      </c>
      <c r="AB13" s="11" t="s">
        <v>95</v>
      </c>
      <c r="AC13" s="12" t="s">
        <v>96</v>
      </c>
      <c r="AD13" s="11" t="s">
        <v>44</v>
      </c>
      <c r="AE13" s="12" t="s">
        <v>45</v>
      </c>
      <c r="AF13" s="14">
        <f t="shared" ref="AF13:AF30" si="0">U13/100</f>
        <v>9.9851100000000012E-2</v>
      </c>
      <c r="AG13" s="11" t="s">
        <v>46</v>
      </c>
    </row>
    <row r="14" spans="1:33" x14ac:dyDescent="0.2">
      <c r="A14" s="8">
        <v>5699</v>
      </c>
      <c r="B14" s="9" t="s">
        <v>92</v>
      </c>
      <c r="C14" s="10">
        <v>43370</v>
      </c>
      <c r="D14" s="11">
        <v>121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97</v>
      </c>
      <c r="J14" s="12" t="s">
        <v>98</v>
      </c>
      <c r="K14" s="13" t="s">
        <v>51</v>
      </c>
      <c r="L14" s="11" t="str">
        <f>"000012"</f>
        <v>000012</v>
      </c>
      <c r="M14" s="10">
        <v>43308</v>
      </c>
      <c r="N14" s="11" t="str">
        <f>"000087"</f>
        <v>000087</v>
      </c>
      <c r="O14" s="10">
        <v>43348</v>
      </c>
      <c r="P14" s="11" t="str">
        <f>"000085"</f>
        <v>000085</v>
      </c>
      <c r="Q14" s="10">
        <v>43348</v>
      </c>
      <c r="R14" s="11">
        <v>18</v>
      </c>
      <c r="S14" s="11" t="str">
        <f>"005996"</f>
        <v>005996</v>
      </c>
      <c r="T14" s="10">
        <v>43369</v>
      </c>
      <c r="U14" s="14">
        <v>9.9658999999999995</v>
      </c>
      <c r="V14" s="14">
        <v>1.0563899999999999</v>
      </c>
      <c r="W14" s="14">
        <v>8.9095099999999992</v>
      </c>
      <c r="X14" s="11">
        <v>214</v>
      </c>
      <c r="Y14" s="10">
        <v>43370</v>
      </c>
      <c r="Z14" s="11">
        <v>9141395491</v>
      </c>
      <c r="AA14" s="12" t="s">
        <v>99</v>
      </c>
      <c r="AB14" s="11" t="s">
        <v>100</v>
      </c>
      <c r="AC14" s="12" t="s">
        <v>101</v>
      </c>
      <c r="AD14" s="11" t="s">
        <v>102</v>
      </c>
      <c r="AE14" s="12" t="s">
        <v>103</v>
      </c>
      <c r="AF14" s="14">
        <f t="shared" si="0"/>
        <v>9.9658999999999998E-2</v>
      </c>
      <c r="AG14" s="11" t="s">
        <v>73</v>
      </c>
    </row>
    <row r="15" spans="1:33" x14ac:dyDescent="0.2">
      <c r="A15" s="8">
        <v>5700</v>
      </c>
      <c r="B15" s="9" t="s">
        <v>92</v>
      </c>
      <c r="C15" s="10">
        <v>43370</v>
      </c>
      <c r="D15" s="11">
        <v>121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104</v>
      </c>
      <c r="J15" s="12" t="s">
        <v>105</v>
      </c>
      <c r="K15" s="13" t="s">
        <v>51</v>
      </c>
      <c r="L15" s="11" t="str">
        <f>"000098"</f>
        <v>000098</v>
      </c>
      <c r="M15" s="10">
        <v>42889</v>
      </c>
      <c r="N15" s="11" t="str">
        <f>"000010"</f>
        <v>000010</v>
      </c>
      <c r="O15" s="10">
        <v>42947</v>
      </c>
      <c r="P15" s="11" t="str">
        <f>"000063"</f>
        <v>000063</v>
      </c>
      <c r="Q15" s="10">
        <v>42994</v>
      </c>
      <c r="R15" s="11">
        <v>16</v>
      </c>
      <c r="S15" s="11" t="str">
        <f>"005837"</f>
        <v>005837</v>
      </c>
      <c r="T15" s="10">
        <v>43362</v>
      </c>
      <c r="U15" s="14">
        <v>6.6297699999999997</v>
      </c>
      <c r="V15" s="14">
        <v>0.84606999999999999</v>
      </c>
      <c r="W15" s="14">
        <v>5.7836999999999996</v>
      </c>
      <c r="X15" s="11">
        <v>219</v>
      </c>
      <c r="Y15" s="10">
        <v>43370</v>
      </c>
      <c r="Z15" s="11">
        <v>9739690780</v>
      </c>
      <c r="AA15" s="12" t="s">
        <v>106</v>
      </c>
      <c r="AB15" s="11" t="s">
        <v>53</v>
      </c>
      <c r="AC15" s="12" t="s">
        <v>54</v>
      </c>
      <c r="AD15" s="11" t="s">
        <v>102</v>
      </c>
      <c r="AE15" s="12" t="s">
        <v>103</v>
      </c>
      <c r="AF15" s="14">
        <f t="shared" si="0"/>
        <v>6.6297700000000001E-2</v>
      </c>
      <c r="AG15" s="11" t="s">
        <v>46</v>
      </c>
    </row>
    <row r="16" spans="1:33" x14ac:dyDescent="0.2">
      <c r="A16" s="8">
        <v>6577</v>
      </c>
      <c r="B16" s="9" t="s">
        <v>107</v>
      </c>
      <c r="C16" s="10">
        <v>43389</v>
      </c>
      <c r="D16" s="11">
        <v>121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108</v>
      </c>
      <c r="J16" s="12" t="s">
        <v>109</v>
      </c>
      <c r="K16" s="13" t="s">
        <v>70</v>
      </c>
      <c r="L16" s="11" t="str">
        <f>"000042"</f>
        <v>000042</v>
      </c>
      <c r="M16" s="10">
        <v>43117</v>
      </c>
      <c r="N16" s="11" t="str">
        <f>"000012"</f>
        <v>000012</v>
      </c>
      <c r="O16" s="10">
        <v>43117</v>
      </c>
      <c r="P16" s="11" t="str">
        <f>"000039"</f>
        <v>000039</v>
      </c>
      <c r="Q16" s="10">
        <v>43120</v>
      </c>
      <c r="R16" s="11">
        <v>16</v>
      </c>
      <c r="S16" s="11" t="str">
        <f>"006458"</f>
        <v>006458</v>
      </c>
      <c r="T16" s="10">
        <v>43382</v>
      </c>
      <c r="U16" s="14">
        <v>2.13348</v>
      </c>
      <c r="V16" s="14">
        <v>0.21303</v>
      </c>
      <c r="W16" s="14">
        <v>1.92045</v>
      </c>
      <c r="X16" s="11">
        <v>241</v>
      </c>
      <c r="Y16" s="10">
        <v>43389</v>
      </c>
      <c r="Z16" s="11">
        <v>9845463027</v>
      </c>
      <c r="AA16" s="12" t="s">
        <v>67</v>
      </c>
      <c r="AB16" s="11" t="s">
        <v>110</v>
      </c>
      <c r="AC16" s="12" t="s">
        <v>111</v>
      </c>
      <c r="AD16" s="11" t="s">
        <v>44</v>
      </c>
      <c r="AE16" s="12" t="s">
        <v>45</v>
      </c>
      <c r="AF16" s="14">
        <f t="shared" si="0"/>
        <v>2.1334800000000001E-2</v>
      </c>
      <c r="AG16" s="11" t="s">
        <v>46</v>
      </c>
    </row>
    <row r="17" spans="1:33" x14ac:dyDescent="0.2">
      <c r="A17" s="8">
        <v>6578</v>
      </c>
      <c r="B17" s="9" t="s">
        <v>107</v>
      </c>
      <c r="C17" s="10">
        <v>43389</v>
      </c>
      <c r="D17" s="11">
        <v>121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112</v>
      </c>
      <c r="J17" s="12" t="s">
        <v>113</v>
      </c>
      <c r="K17" s="13" t="s">
        <v>70</v>
      </c>
      <c r="L17" s="11" t="str">
        <f>"000041"</f>
        <v>000041</v>
      </c>
      <c r="M17" s="10">
        <v>43117</v>
      </c>
      <c r="N17" s="11" t="str">
        <f>"000010"</f>
        <v>000010</v>
      </c>
      <c r="O17" s="10">
        <v>43117</v>
      </c>
      <c r="P17" s="11" t="str">
        <f>"000040"</f>
        <v>000040</v>
      </c>
      <c r="Q17" s="10">
        <v>43120</v>
      </c>
      <c r="R17" s="11">
        <v>16</v>
      </c>
      <c r="S17" s="11" t="str">
        <f>"006459"</f>
        <v>006459</v>
      </c>
      <c r="T17" s="10">
        <v>43382</v>
      </c>
      <c r="U17" s="14">
        <v>2.8536999999999999</v>
      </c>
      <c r="V17" s="14">
        <v>0.28119</v>
      </c>
      <c r="W17" s="14">
        <v>2.5725099999999999</v>
      </c>
      <c r="X17" s="11">
        <v>241</v>
      </c>
      <c r="Y17" s="10">
        <v>43389</v>
      </c>
      <c r="Z17" s="11">
        <v>9845463027</v>
      </c>
      <c r="AA17" s="12" t="s">
        <v>67</v>
      </c>
      <c r="AB17" s="11" t="s">
        <v>110</v>
      </c>
      <c r="AC17" s="12" t="s">
        <v>111</v>
      </c>
      <c r="AD17" s="11" t="s">
        <v>44</v>
      </c>
      <c r="AE17" s="12" t="s">
        <v>45</v>
      </c>
      <c r="AF17" s="14">
        <f t="shared" si="0"/>
        <v>2.8537E-2</v>
      </c>
      <c r="AG17" s="11" t="s">
        <v>46</v>
      </c>
    </row>
    <row r="18" spans="1:33" x14ac:dyDescent="0.2">
      <c r="A18" s="8">
        <v>6579</v>
      </c>
      <c r="B18" s="9" t="s">
        <v>107</v>
      </c>
      <c r="C18" s="10">
        <v>43389</v>
      </c>
      <c r="D18" s="11">
        <v>121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114</v>
      </c>
      <c r="J18" s="12" t="s">
        <v>115</v>
      </c>
      <c r="K18" s="13" t="s">
        <v>70</v>
      </c>
      <c r="L18" s="11" t="str">
        <f>"000040"</f>
        <v>000040</v>
      </c>
      <c r="M18" s="10">
        <v>43117</v>
      </c>
      <c r="N18" s="11" t="str">
        <f>"000011"</f>
        <v>000011</v>
      </c>
      <c r="O18" s="10">
        <v>43117</v>
      </c>
      <c r="P18" s="11" t="str">
        <f>"000041"</f>
        <v>000041</v>
      </c>
      <c r="Q18" s="10">
        <v>43120</v>
      </c>
      <c r="R18" s="11">
        <v>16</v>
      </c>
      <c r="S18" s="11" t="str">
        <f>"006460"</f>
        <v>006460</v>
      </c>
      <c r="T18" s="10">
        <v>43382</v>
      </c>
      <c r="U18" s="14">
        <v>2.8536999999999999</v>
      </c>
      <c r="V18" s="14">
        <v>0.28119</v>
      </c>
      <c r="W18" s="14">
        <v>2.5725099999999999</v>
      </c>
      <c r="X18" s="11">
        <v>241</v>
      </c>
      <c r="Y18" s="10">
        <v>43389</v>
      </c>
      <c r="Z18" s="11">
        <v>9845463027</v>
      </c>
      <c r="AA18" s="12" t="s">
        <v>67</v>
      </c>
      <c r="AB18" s="11" t="s">
        <v>110</v>
      </c>
      <c r="AC18" s="12" t="s">
        <v>111</v>
      </c>
      <c r="AD18" s="11" t="s">
        <v>44</v>
      </c>
      <c r="AE18" s="12" t="s">
        <v>45</v>
      </c>
      <c r="AF18" s="14">
        <f t="shared" si="0"/>
        <v>2.8537E-2</v>
      </c>
      <c r="AG18" s="11" t="s">
        <v>46</v>
      </c>
    </row>
    <row r="19" spans="1:33" x14ac:dyDescent="0.2">
      <c r="A19" s="8">
        <v>7100</v>
      </c>
      <c r="B19" s="9" t="s">
        <v>107</v>
      </c>
      <c r="C19" s="10">
        <v>43404</v>
      </c>
      <c r="D19" s="11">
        <v>121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116</v>
      </c>
      <c r="J19" s="12" t="s">
        <v>117</v>
      </c>
      <c r="K19" s="13" t="s">
        <v>118</v>
      </c>
      <c r="L19" s="11" t="str">
        <f>"000144"</f>
        <v>000144</v>
      </c>
      <c r="M19" s="10">
        <v>43374</v>
      </c>
      <c r="N19" s="11" t="str">
        <f>"000042"</f>
        <v>000042</v>
      </c>
      <c r="O19" s="10">
        <v>43374</v>
      </c>
      <c r="P19" s="11" t="str">
        <f>"000144"</f>
        <v>000144</v>
      </c>
      <c r="Q19" s="10">
        <v>43374</v>
      </c>
      <c r="R19" s="11">
        <v>18</v>
      </c>
      <c r="S19" s="11" t="str">
        <f>"007178"</f>
        <v>007178</v>
      </c>
      <c r="T19" s="10">
        <v>43403</v>
      </c>
      <c r="U19" s="14">
        <v>9.9797399999999996</v>
      </c>
      <c r="V19" s="14">
        <v>1.30135</v>
      </c>
      <c r="W19" s="14">
        <v>8.6783900000000003</v>
      </c>
      <c r="X19" s="11">
        <v>256</v>
      </c>
      <c r="Y19" s="10">
        <v>43404</v>
      </c>
      <c r="Z19" s="11">
        <v>9483161122</v>
      </c>
      <c r="AA19" s="12" t="s">
        <v>119</v>
      </c>
      <c r="AB19" s="11" t="s">
        <v>120</v>
      </c>
      <c r="AC19" s="12" t="s">
        <v>121</v>
      </c>
      <c r="AD19" s="11" t="s">
        <v>44</v>
      </c>
      <c r="AE19" s="12" t="s">
        <v>45</v>
      </c>
      <c r="AF19" s="14">
        <f t="shared" si="0"/>
        <v>9.9797399999999994E-2</v>
      </c>
      <c r="AG19" s="11" t="s">
        <v>73</v>
      </c>
    </row>
    <row r="20" spans="1:33" x14ac:dyDescent="0.2">
      <c r="A20" s="8">
        <v>7101</v>
      </c>
      <c r="B20" s="9" t="s">
        <v>107</v>
      </c>
      <c r="C20" s="10">
        <v>43404</v>
      </c>
      <c r="D20" s="11">
        <v>121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122</v>
      </c>
      <c r="J20" s="12" t="s">
        <v>123</v>
      </c>
      <c r="K20" s="13" t="s">
        <v>51</v>
      </c>
      <c r="L20" s="11" t="str">
        <f>"000143"</f>
        <v>000143</v>
      </c>
      <c r="M20" s="10">
        <v>43374</v>
      </c>
      <c r="N20" s="11" t="str">
        <f>"000041"</f>
        <v>000041</v>
      </c>
      <c r="O20" s="10">
        <v>43374</v>
      </c>
      <c r="P20" s="11" t="str">
        <f>"000143"</f>
        <v>000143</v>
      </c>
      <c r="Q20" s="10">
        <v>43374</v>
      </c>
      <c r="R20" s="11">
        <v>18</v>
      </c>
      <c r="S20" s="11" t="str">
        <f>"007179"</f>
        <v>007179</v>
      </c>
      <c r="T20" s="10">
        <v>43403</v>
      </c>
      <c r="U20" s="14">
        <v>14.999650000000001</v>
      </c>
      <c r="V20" s="14">
        <v>2.0369700000000002</v>
      </c>
      <c r="W20" s="14">
        <v>12.962680000000001</v>
      </c>
      <c r="X20" s="11">
        <v>256</v>
      </c>
      <c r="Y20" s="10">
        <v>43404</v>
      </c>
      <c r="Z20" s="11">
        <v>9483161122</v>
      </c>
      <c r="AA20" s="12" t="s">
        <v>119</v>
      </c>
      <c r="AB20" s="11" t="s">
        <v>124</v>
      </c>
      <c r="AC20" s="12" t="s">
        <v>125</v>
      </c>
      <c r="AD20" s="11" t="s">
        <v>44</v>
      </c>
      <c r="AE20" s="12" t="s">
        <v>45</v>
      </c>
      <c r="AF20" s="14">
        <f t="shared" si="0"/>
        <v>0.1499965</v>
      </c>
      <c r="AG20" s="11" t="s">
        <v>73</v>
      </c>
    </row>
    <row r="21" spans="1:33" x14ac:dyDescent="0.2">
      <c r="A21" s="8">
        <v>7156</v>
      </c>
      <c r="B21" s="9" t="s">
        <v>126</v>
      </c>
      <c r="C21" s="10">
        <v>43418</v>
      </c>
      <c r="D21" s="11">
        <v>121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127</v>
      </c>
      <c r="J21" s="12" t="s">
        <v>128</v>
      </c>
      <c r="K21" s="13" t="s">
        <v>70</v>
      </c>
      <c r="L21" s="11" t="str">
        <f>"000045"</f>
        <v>000045</v>
      </c>
      <c r="M21" s="10">
        <v>43134</v>
      </c>
      <c r="N21" s="11" t="str">
        <f>"000013"</f>
        <v>000013</v>
      </c>
      <c r="O21" s="10">
        <v>43134</v>
      </c>
      <c r="P21" s="11" t="str">
        <f>"000045"</f>
        <v>000045</v>
      </c>
      <c r="Q21" s="10">
        <v>43134</v>
      </c>
      <c r="R21" s="11">
        <v>17</v>
      </c>
      <c r="S21" s="11" t="str">
        <f>"007147"</f>
        <v>007147</v>
      </c>
      <c r="T21" s="10">
        <v>43403</v>
      </c>
      <c r="U21" s="14">
        <v>15.26801</v>
      </c>
      <c r="V21" s="14">
        <v>1.7952999999999999</v>
      </c>
      <c r="W21" s="14">
        <v>13.472709999999999</v>
      </c>
      <c r="X21" s="11">
        <v>261</v>
      </c>
      <c r="Y21" s="10">
        <v>43418</v>
      </c>
      <c r="Z21" s="11">
        <v>9483161122</v>
      </c>
      <c r="AA21" s="12" t="s">
        <v>41</v>
      </c>
      <c r="AB21" s="11" t="s">
        <v>110</v>
      </c>
      <c r="AC21" s="12" t="s">
        <v>111</v>
      </c>
      <c r="AD21" s="11" t="s">
        <v>44</v>
      </c>
      <c r="AE21" s="12" t="s">
        <v>45</v>
      </c>
      <c r="AF21" s="14">
        <f t="shared" si="0"/>
        <v>0.15268010000000001</v>
      </c>
      <c r="AG21" s="11" t="s">
        <v>46</v>
      </c>
    </row>
    <row r="22" spans="1:33" x14ac:dyDescent="0.2">
      <c r="A22" s="8">
        <v>7340</v>
      </c>
      <c r="B22" s="9" t="s">
        <v>126</v>
      </c>
      <c r="C22" s="10">
        <v>43424</v>
      </c>
      <c r="D22" s="11">
        <v>121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129</v>
      </c>
      <c r="J22" s="12" t="s">
        <v>130</v>
      </c>
      <c r="K22" s="13" t="s">
        <v>131</v>
      </c>
      <c r="L22" s="11" t="str">
        <f>"000147"</f>
        <v>000147</v>
      </c>
      <c r="M22" s="10">
        <v>43376</v>
      </c>
      <c r="N22" s="11" t="str">
        <f>"000043"</f>
        <v>000043</v>
      </c>
      <c r="O22" s="10">
        <v>43376</v>
      </c>
      <c r="P22" s="11" t="str">
        <f>"000147"</f>
        <v>000147</v>
      </c>
      <c r="Q22" s="10">
        <v>43376</v>
      </c>
      <c r="R22" s="11">
        <v>18</v>
      </c>
      <c r="S22" s="11" t="str">
        <f>"007359"</f>
        <v>007359</v>
      </c>
      <c r="T22" s="10">
        <v>43420</v>
      </c>
      <c r="U22" s="14">
        <v>37.491750000000003</v>
      </c>
      <c r="V22" s="14">
        <v>4.1526399999999999</v>
      </c>
      <c r="W22" s="14">
        <v>33.339109999999998</v>
      </c>
      <c r="X22" s="11">
        <v>271</v>
      </c>
      <c r="Y22" s="10">
        <v>43424</v>
      </c>
      <c r="Z22" s="11">
        <v>9483161122</v>
      </c>
      <c r="AA22" s="12" t="s">
        <v>119</v>
      </c>
      <c r="AB22" s="11" t="s">
        <v>85</v>
      </c>
      <c r="AC22" s="12" t="s">
        <v>86</v>
      </c>
      <c r="AD22" s="11" t="s">
        <v>44</v>
      </c>
      <c r="AE22" s="12" t="s">
        <v>45</v>
      </c>
      <c r="AF22" s="14">
        <f t="shared" si="0"/>
        <v>0.37491750000000001</v>
      </c>
      <c r="AG22" s="11" t="s">
        <v>73</v>
      </c>
    </row>
    <row r="23" spans="1:33" x14ac:dyDescent="0.2">
      <c r="A23" s="8">
        <v>7387</v>
      </c>
      <c r="B23" s="9" t="s">
        <v>126</v>
      </c>
      <c r="C23" s="10">
        <v>43427</v>
      </c>
      <c r="D23" s="11">
        <v>121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132</v>
      </c>
      <c r="J23" s="12" t="s">
        <v>133</v>
      </c>
      <c r="K23" s="13" t="s">
        <v>70</v>
      </c>
      <c r="L23" s="11" t="str">
        <f>"000160"</f>
        <v>000160</v>
      </c>
      <c r="M23" s="10">
        <v>43406</v>
      </c>
      <c r="N23" s="11" t="str">
        <f>"000044"</f>
        <v>000044</v>
      </c>
      <c r="O23" s="10">
        <v>43406</v>
      </c>
      <c r="P23" s="11" t="str">
        <f>"000159"</f>
        <v>000159</v>
      </c>
      <c r="Q23" s="10">
        <v>43407</v>
      </c>
      <c r="R23" s="11">
        <v>18</v>
      </c>
      <c r="S23" s="11" t="str">
        <f>"007525"</f>
        <v>007525</v>
      </c>
      <c r="T23" s="10">
        <v>43426</v>
      </c>
      <c r="U23" s="14">
        <v>19.998940000000001</v>
      </c>
      <c r="V23" s="14">
        <v>2.63239</v>
      </c>
      <c r="W23" s="14">
        <v>17.36655</v>
      </c>
      <c r="X23" s="11">
        <v>272</v>
      </c>
      <c r="Y23" s="10">
        <v>43427</v>
      </c>
      <c r="Z23" s="11">
        <v>9483161122</v>
      </c>
      <c r="AA23" s="12" t="s">
        <v>119</v>
      </c>
      <c r="AB23" s="11" t="s">
        <v>134</v>
      </c>
      <c r="AC23" s="12" t="s">
        <v>135</v>
      </c>
      <c r="AD23" s="11" t="s">
        <v>44</v>
      </c>
      <c r="AE23" s="12" t="s">
        <v>45</v>
      </c>
      <c r="AF23" s="14">
        <f t="shared" si="0"/>
        <v>0.19998940000000001</v>
      </c>
      <c r="AG23" s="11" t="s">
        <v>73</v>
      </c>
    </row>
    <row r="24" spans="1:33" x14ac:dyDescent="0.2">
      <c r="A24" s="8">
        <v>7761</v>
      </c>
      <c r="B24" s="9" t="s">
        <v>136</v>
      </c>
      <c r="C24" s="10">
        <v>43448</v>
      </c>
      <c r="D24" s="11">
        <v>121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137</v>
      </c>
      <c r="J24" s="12" t="s">
        <v>138</v>
      </c>
      <c r="K24" s="13" t="s">
        <v>139</v>
      </c>
      <c r="L24" s="11" t="str">
        <f>"000159"</f>
        <v>000159</v>
      </c>
      <c r="M24" s="10">
        <v>43406</v>
      </c>
      <c r="N24" s="11" t="str">
        <f>"000045"</f>
        <v>000045</v>
      </c>
      <c r="O24" s="10">
        <v>43406</v>
      </c>
      <c r="P24" s="11" t="str">
        <f>"000160"</f>
        <v>000160</v>
      </c>
      <c r="Q24" s="10">
        <v>43407</v>
      </c>
      <c r="R24" s="11">
        <v>18</v>
      </c>
      <c r="S24" s="11" t="str">
        <f>"007955"</f>
        <v>007955</v>
      </c>
      <c r="T24" s="10">
        <v>43447</v>
      </c>
      <c r="U24" s="14">
        <v>14.58536</v>
      </c>
      <c r="V24" s="14">
        <v>1.8377399999999999</v>
      </c>
      <c r="W24" s="14">
        <v>12.74762</v>
      </c>
      <c r="X24" s="11">
        <v>290</v>
      </c>
      <c r="Y24" s="10">
        <v>43448</v>
      </c>
      <c r="Z24" s="11">
        <v>9483161122</v>
      </c>
      <c r="AA24" s="12" t="s">
        <v>119</v>
      </c>
      <c r="AB24" s="11" t="s">
        <v>140</v>
      </c>
      <c r="AC24" s="12" t="s">
        <v>141</v>
      </c>
      <c r="AD24" s="11" t="s">
        <v>44</v>
      </c>
      <c r="AE24" s="12" t="s">
        <v>45</v>
      </c>
      <c r="AF24" s="14">
        <f t="shared" si="0"/>
        <v>0.1458536</v>
      </c>
      <c r="AG24" s="11" t="s">
        <v>73</v>
      </c>
    </row>
    <row r="25" spans="1:33" x14ac:dyDescent="0.2">
      <c r="A25" s="8">
        <v>7762</v>
      </c>
      <c r="B25" s="9" t="s">
        <v>136</v>
      </c>
      <c r="C25" s="10">
        <v>43448</v>
      </c>
      <c r="D25" s="11">
        <v>121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142</v>
      </c>
      <c r="J25" s="12" t="s">
        <v>143</v>
      </c>
      <c r="K25" s="13" t="s">
        <v>58</v>
      </c>
      <c r="L25" s="11" t="str">
        <f>"000161"</f>
        <v>000161</v>
      </c>
      <c r="M25" s="10">
        <v>43406</v>
      </c>
      <c r="N25" s="11" t="str">
        <f>"000046"</f>
        <v>000046</v>
      </c>
      <c r="O25" s="10">
        <v>43406</v>
      </c>
      <c r="P25" s="11" t="str">
        <f>"000161"</f>
        <v>000161</v>
      </c>
      <c r="Q25" s="10">
        <v>43407</v>
      </c>
      <c r="R25" s="11">
        <v>18</v>
      </c>
      <c r="S25" s="11" t="str">
        <f>"007956"</f>
        <v>007956</v>
      </c>
      <c r="T25" s="10">
        <v>43447</v>
      </c>
      <c r="U25" s="14">
        <v>14.977819999999999</v>
      </c>
      <c r="V25" s="14">
        <v>1.9837199999999999</v>
      </c>
      <c r="W25" s="14">
        <v>12.9941</v>
      </c>
      <c r="X25" s="11">
        <v>290</v>
      </c>
      <c r="Y25" s="10">
        <v>43448</v>
      </c>
      <c r="Z25" s="11">
        <v>9483161122</v>
      </c>
      <c r="AA25" s="12" t="s">
        <v>119</v>
      </c>
      <c r="AB25" s="11" t="s">
        <v>144</v>
      </c>
      <c r="AC25" s="12" t="s">
        <v>145</v>
      </c>
      <c r="AD25" s="11" t="s">
        <v>44</v>
      </c>
      <c r="AE25" s="12" t="s">
        <v>45</v>
      </c>
      <c r="AF25" s="14">
        <f t="shared" si="0"/>
        <v>0.1497782</v>
      </c>
      <c r="AG25" s="11" t="s">
        <v>73</v>
      </c>
    </row>
    <row r="26" spans="1:33" x14ac:dyDescent="0.2">
      <c r="A26" s="8">
        <v>7763</v>
      </c>
      <c r="B26" s="9" t="s">
        <v>136</v>
      </c>
      <c r="C26" s="10">
        <v>43448</v>
      </c>
      <c r="D26" s="11">
        <v>121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146</v>
      </c>
      <c r="J26" s="12" t="s">
        <v>147</v>
      </c>
      <c r="K26" s="13" t="s">
        <v>51</v>
      </c>
      <c r="L26" s="11" t="str">
        <f>"000119"</f>
        <v>000119</v>
      </c>
      <c r="M26" s="10">
        <v>42916</v>
      </c>
      <c r="N26" s="11" t="str">
        <f>"000042"</f>
        <v>000042</v>
      </c>
      <c r="O26" s="10">
        <v>43021</v>
      </c>
      <c r="P26" s="11" t="str">
        <f>"000072"</f>
        <v>000072</v>
      </c>
      <c r="Q26" s="10">
        <v>43024</v>
      </c>
      <c r="R26" s="11">
        <v>17</v>
      </c>
      <c r="S26" s="11" t="str">
        <f>"007766"</f>
        <v>007766</v>
      </c>
      <c r="T26" s="10">
        <v>43444</v>
      </c>
      <c r="U26" s="14">
        <v>24.37548</v>
      </c>
      <c r="V26" s="14">
        <v>3.6001400000000001</v>
      </c>
      <c r="W26" s="14">
        <v>20.77534</v>
      </c>
      <c r="X26" s="11">
        <v>292</v>
      </c>
      <c r="Y26" s="10">
        <v>43448</v>
      </c>
      <c r="Z26" s="11">
        <v>9900333498</v>
      </c>
      <c r="AA26" s="12" t="s">
        <v>148</v>
      </c>
      <c r="AB26" s="11" t="s">
        <v>149</v>
      </c>
      <c r="AC26" s="12" t="s">
        <v>150</v>
      </c>
      <c r="AD26" s="11" t="s">
        <v>102</v>
      </c>
      <c r="AE26" s="12" t="s">
        <v>103</v>
      </c>
      <c r="AF26" s="14">
        <f t="shared" si="0"/>
        <v>0.24375479999999999</v>
      </c>
      <c r="AG26" s="11" t="s">
        <v>46</v>
      </c>
    </row>
    <row r="27" spans="1:33" x14ac:dyDescent="0.2">
      <c r="A27" s="8">
        <v>8089</v>
      </c>
      <c r="B27" s="9" t="s">
        <v>136</v>
      </c>
      <c r="C27" s="10">
        <v>43461</v>
      </c>
      <c r="D27" s="11">
        <v>121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151</v>
      </c>
      <c r="J27" s="12" t="s">
        <v>152</v>
      </c>
      <c r="K27" s="13" t="s">
        <v>139</v>
      </c>
      <c r="L27" s="11" t="str">
        <f>"000185"</f>
        <v>000185</v>
      </c>
      <c r="M27" s="10">
        <v>43431</v>
      </c>
      <c r="N27" s="11" t="str">
        <f>"000052"</f>
        <v>000052</v>
      </c>
      <c r="O27" s="10">
        <v>43435</v>
      </c>
      <c r="P27" s="11" t="str">
        <f>"000196"</f>
        <v>000196</v>
      </c>
      <c r="Q27" s="10">
        <v>43435</v>
      </c>
      <c r="R27" s="11">
        <v>17</v>
      </c>
      <c r="S27" s="11" t="str">
        <f>"008229"</f>
        <v>008229</v>
      </c>
      <c r="T27" s="10">
        <v>43456</v>
      </c>
      <c r="U27" s="14">
        <v>9.9948599999999992</v>
      </c>
      <c r="V27" s="14">
        <v>1.25935</v>
      </c>
      <c r="W27" s="14">
        <v>8.7355099999999997</v>
      </c>
      <c r="X27" s="11">
        <v>305</v>
      </c>
      <c r="Y27" s="10">
        <v>43461</v>
      </c>
      <c r="Z27" s="11">
        <v>1234541111</v>
      </c>
      <c r="AA27" s="12" t="s">
        <v>119</v>
      </c>
      <c r="AB27" s="11" t="s">
        <v>71</v>
      </c>
      <c r="AC27" s="12" t="s">
        <v>72</v>
      </c>
      <c r="AD27" s="11" t="s">
        <v>44</v>
      </c>
      <c r="AE27" s="12" t="s">
        <v>45</v>
      </c>
      <c r="AF27" s="14">
        <f t="shared" si="0"/>
        <v>9.9948599999999999E-2</v>
      </c>
      <c r="AG27" s="11" t="s">
        <v>73</v>
      </c>
    </row>
    <row r="28" spans="1:33" x14ac:dyDescent="0.2">
      <c r="A28" s="8">
        <v>9081</v>
      </c>
      <c r="B28" s="9" t="s">
        <v>153</v>
      </c>
      <c r="C28" s="10">
        <v>43507</v>
      </c>
      <c r="D28" s="11">
        <v>121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154</v>
      </c>
      <c r="J28" s="12" t="s">
        <v>155</v>
      </c>
      <c r="K28" s="13" t="s">
        <v>156</v>
      </c>
      <c r="L28" s="11" t="str">
        <f>"000009"</f>
        <v>000009</v>
      </c>
      <c r="M28" s="10">
        <v>42861</v>
      </c>
      <c r="N28" s="11" t="str">
        <f>"000069"</f>
        <v>000069</v>
      </c>
      <c r="O28" s="10">
        <v>43084</v>
      </c>
      <c r="P28" s="11" t="str">
        <f>"000084"</f>
        <v>000084</v>
      </c>
      <c r="Q28" s="10">
        <v>43084</v>
      </c>
      <c r="R28" s="11"/>
      <c r="S28" s="11" t="str">
        <f>"008987"</f>
        <v>008987</v>
      </c>
      <c r="T28" s="10">
        <v>43490</v>
      </c>
      <c r="U28" s="14">
        <v>39.353209999999997</v>
      </c>
      <c r="V28" s="14">
        <v>4.8552600000000004</v>
      </c>
      <c r="W28" s="14">
        <v>34.497950000000003</v>
      </c>
      <c r="X28" s="11">
        <v>347</v>
      </c>
      <c r="Y28" s="10">
        <v>43507</v>
      </c>
      <c r="Z28" s="11">
        <v>9448429262</v>
      </c>
      <c r="AA28" s="12" t="s">
        <v>157</v>
      </c>
      <c r="AB28" s="11" t="s">
        <v>149</v>
      </c>
      <c r="AC28" s="12" t="s">
        <v>150</v>
      </c>
      <c r="AD28" s="11" t="s">
        <v>158</v>
      </c>
      <c r="AE28" s="12" t="s">
        <v>159</v>
      </c>
      <c r="AF28" s="14">
        <f t="shared" si="0"/>
        <v>0.3935321</v>
      </c>
      <c r="AG28" s="11" t="s">
        <v>46</v>
      </c>
    </row>
    <row r="29" spans="1:33" x14ac:dyDescent="0.2">
      <c r="A29" s="8">
        <v>9254</v>
      </c>
      <c r="B29" s="9" t="s">
        <v>153</v>
      </c>
      <c r="C29" s="10">
        <v>43521</v>
      </c>
      <c r="D29" s="11">
        <v>121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160</v>
      </c>
      <c r="J29" s="12" t="s">
        <v>161</v>
      </c>
      <c r="K29" s="13" t="s">
        <v>51</v>
      </c>
      <c r="L29" s="11" t="str">
        <f>"000009"</f>
        <v>000009</v>
      </c>
      <c r="M29" s="10">
        <v>43046</v>
      </c>
      <c r="N29" s="11" t="str">
        <f>"000003"</f>
        <v>000003</v>
      </c>
      <c r="O29" s="10">
        <v>43046</v>
      </c>
      <c r="P29" s="11" t="str">
        <f>"000011"</f>
        <v>000011</v>
      </c>
      <c r="Q29" s="10">
        <v>43046</v>
      </c>
      <c r="R29" s="11"/>
      <c r="S29" s="11" t="str">
        <f>"009277"</f>
        <v>009277</v>
      </c>
      <c r="T29" s="10">
        <v>43515</v>
      </c>
      <c r="U29" s="14">
        <v>5.9350199999999997</v>
      </c>
      <c r="V29" s="14">
        <v>0.71467999999999998</v>
      </c>
      <c r="W29" s="14">
        <v>5.2203400000000002</v>
      </c>
      <c r="X29" s="11">
        <v>358</v>
      </c>
      <c r="Y29" s="10">
        <v>43521</v>
      </c>
      <c r="Z29" s="11">
        <v>9902303036</v>
      </c>
      <c r="AA29" s="12" t="s">
        <v>162</v>
      </c>
      <c r="AB29" s="11" t="s">
        <v>53</v>
      </c>
      <c r="AC29" s="12" t="s">
        <v>54</v>
      </c>
      <c r="AD29" s="11" t="s">
        <v>44</v>
      </c>
      <c r="AE29" s="12" t="s">
        <v>45</v>
      </c>
      <c r="AF29" s="14">
        <f t="shared" si="0"/>
        <v>5.9350199999999999E-2</v>
      </c>
      <c r="AG29" s="11" t="s">
        <v>46</v>
      </c>
    </row>
    <row r="30" spans="1:33" x14ac:dyDescent="0.2">
      <c r="A30" s="8">
        <v>9793</v>
      </c>
      <c r="B30" s="9" t="s">
        <v>163</v>
      </c>
      <c r="C30" s="10">
        <v>43544</v>
      </c>
      <c r="D30" s="11">
        <v>121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164</v>
      </c>
      <c r="J30" s="12" t="s">
        <v>165</v>
      </c>
      <c r="K30" s="13" t="s">
        <v>156</v>
      </c>
      <c r="L30" s="11" t="str">
        <f>"000012"</f>
        <v>000012</v>
      </c>
      <c r="M30" s="10">
        <v>43354</v>
      </c>
      <c r="N30" s="11" t="str">
        <f>"000138"</f>
        <v>000138</v>
      </c>
      <c r="O30" s="10">
        <v>43503</v>
      </c>
      <c r="P30" s="11" t="str">
        <f>"000139"</f>
        <v>000139</v>
      </c>
      <c r="Q30" s="10">
        <v>43503</v>
      </c>
      <c r="R30" s="11"/>
      <c r="S30" s="11" t="str">
        <f>"009856"</f>
        <v>009856</v>
      </c>
      <c r="T30" s="10">
        <v>43544</v>
      </c>
      <c r="U30" s="14">
        <v>49.962800000000001</v>
      </c>
      <c r="V30" s="14">
        <v>5.2962499999999997</v>
      </c>
      <c r="W30" s="14">
        <v>44.666550000000001</v>
      </c>
      <c r="X30" s="11">
        <v>381</v>
      </c>
      <c r="Y30" s="10">
        <v>43544</v>
      </c>
      <c r="Z30" s="11">
        <v>9742473366</v>
      </c>
      <c r="AA30" s="12" t="s">
        <v>166</v>
      </c>
      <c r="AB30" s="11" t="s">
        <v>167</v>
      </c>
      <c r="AC30" s="12" t="s">
        <v>168</v>
      </c>
      <c r="AD30" s="11" t="s">
        <v>158</v>
      </c>
      <c r="AE30" s="12" t="s">
        <v>159</v>
      </c>
      <c r="AF30" s="14">
        <f t="shared" si="0"/>
        <v>0.49962800000000002</v>
      </c>
      <c r="AG30" s="11" t="s">
        <v>73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2019-06-13T08:02:57Z</dcterms:modified>
</cp:coreProperties>
</file>