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2" i="1" l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<sst xmlns="http://schemas.openxmlformats.org/spreadsheetml/2006/main" count="327" uniqueCount="123">
  <si>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</si>
  <si>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</si>
  <si>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</si>
  <si>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</si>
  <si>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</si>
  <si>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</si>
  <si>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</si>
  <si>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</si>
  <si>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</si>
  <si>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</si>
  <si>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</si>
  <si>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</si>
  <si>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</si>
  <si>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</si>
  <si>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</si>
  <si>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</si>
  <si>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</si>
  <si>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</si>
  <si>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</si>
  <si>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</si>
  <si>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</si>
  <si>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</si>
  <si>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</si>
  <si>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</si>
  <si>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</si>
  <si>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</si>
  <si>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</si>
  <si>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</si>
  <si>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</si>
  <si>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</si>
  <si>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</si>
  <si>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</si>
  <si>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</si>
  <si>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</si>
  <si>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Maruthi Mandira Ward</t>
  </si>
  <si>
    <t>Chandra Layout</t>
  </si>
  <si>
    <t>Govindaraja Nagara</t>
  </si>
  <si>
    <t>West</t>
  </si>
  <si>
    <t>126-17-000065</t>
  </si>
  <si>
    <t>Engagement of Gangman and Hiring of Tractor Tippers for cleaning and Maintenance of road side drains and other cleaning works in works in ward no 126</t>
  </si>
  <si>
    <t>Other Ward Works</t>
  </si>
  <si>
    <t>Manoj Naik B M</t>
  </si>
  <si>
    <t>P3110</t>
  </si>
  <si>
    <t>14th Finance Commission Grant Works</t>
  </si>
  <si>
    <t>ddo488</t>
  </si>
  <si>
    <t xml:space="preserve"> Assistant Executive Engineer Chandra Layout West Zone</t>
  </si>
  <si>
    <t>Pending</t>
  </si>
  <si>
    <t>126-18-000007</t>
  </si>
  <si>
    <t>Drilling of borewells and providing pipeline in ward no 126 Maruthimandira ward and surroundings area</t>
  </si>
  <si>
    <t>Water &amp; Sanitary</t>
  </si>
  <si>
    <t>Technical Manager West KRIDL</t>
  </si>
  <si>
    <t>P3111</t>
  </si>
  <si>
    <t>State Finance Commission Untied Grant Works</t>
  </si>
  <si>
    <t>Spill Over</t>
  </si>
  <si>
    <t>Drinking Water</t>
  </si>
  <si>
    <t>May</t>
  </si>
  <si>
    <t>126-15-000021</t>
  </si>
  <si>
    <t>Construction ofLibrary Building in Anubhavanagara in ward no 126</t>
  </si>
  <si>
    <t>B Sunilkumar</t>
  </si>
  <si>
    <t>P2415</t>
  </si>
  <si>
    <t>Reserve fund for TandF Committee</t>
  </si>
  <si>
    <t>126-16-000007</t>
  </si>
  <si>
    <t>Providing chainlink fencing to BBMP Property in Nanjarasappa Layout and Other improvements work in ward No 126</t>
  </si>
  <si>
    <t>P1771</t>
  </si>
  <si>
    <t>Zone Works - POW Works</t>
  </si>
  <si>
    <t>June</t>
  </si>
  <si>
    <t>126-14-000005</t>
  </si>
  <si>
    <t>Pot holes filling in ward no 126 Jurisdiction for the Year-2013-14</t>
  </si>
  <si>
    <t>Roads &amp; Drivablility</t>
  </si>
  <si>
    <t>B M Chandraiah</t>
  </si>
  <si>
    <t>126-13-000057</t>
  </si>
  <si>
    <t>Construction of watchmen Shed and development work at Canara Bank Colony in ward no 126</t>
  </si>
  <si>
    <t>Sunil S K</t>
  </si>
  <si>
    <t>P2578</t>
  </si>
  <si>
    <t>Development of Canara bank colony park</t>
  </si>
  <si>
    <t>July</t>
  </si>
  <si>
    <t>126-15-000020</t>
  </si>
  <si>
    <t>Construction of Yoga Center in Maruthi Mandira ward no 126</t>
  </si>
  <si>
    <t>126-18-000008</t>
  </si>
  <si>
    <t>Providing Name Board and Stickers in ward no. 126 in Govindarajanagara Consitutuency</t>
  </si>
  <si>
    <t>126-17-000086</t>
  </si>
  <si>
    <t>Providing cement concrete and Improvements drain in Madhuranagara in ward no 126</t>
  </si>
  <si>
    <t>Technical Manager west KRIDL</t>
  </si>
  <si>
    <t>126-17-000066</t>
  </si>
  <si>
    <t>Providing CC Camera at Garbage Block Spots in ward no 126</t>
  </si>
  <si>
    <t>Crime &amp; Safety</t>
  </si>
  <si>
    <t>Naveen K</t>
  </si>
  <si>
    <t>September</t>
  </si>
  <si>
    <t>126-17-000008</t>
  </si>
  <si>
    <t>Maintenance and Providing Outdoor Gym Equipments at Parks in ward no 126</t>
  </si>
  <si>
    <t>Trees, Parks &amp; Playgrounds</t>
  </si>
  <si>
    <t>Executive Engineer, KRIDL</t>
  </si>
  <si>
    <t>ddo326</t>
  </si>
  <si>
    <t xml:space="preserve"> Executive Engineer SWM 1 Central Zone</t>
  </si>
  <si>
    <t>126-14-000022</t>
  </si>
  <si>
    <t>Providing cement concrete to lines in 21st main road and improvements works in ward no 126</t>
  </si>
  <si>
    <t>P2434</t>
  </si>
  <si>
    <t>Development works for Bangalore City</t>
  </si>
  <si>
    <t>126-15-000007</t>
  </si>
  <si>
    <t xml:space="preserve">Construction of multipurpose building over existing ward office building in Ward NO 126 </t>
  </si>
  <si>
    <t>Gopinath Reddy</t>
  </si>
  <si>
    <t>October</t>
  </si>
  <si>
    <t>126-17-000019</t>
  </si>
  <si>
    <t>Providing Drinking water supply in ward No 126 Jurisdiction for the year 2016 -17</t>
  </si>
  <si>
    <t>126-17-000015</t>
  </si>
  <si>
    <t xml:space="preserve">Pot hole filling in ward No 126 jurisdiction for the year 2016-17 (1st stage) </t>
  </si>
  <si>
    <t>M D Gnanedramurthy</t>
  </si>
  <si>
    <t>126-17-000016</t>
  </si>
  <si>
    <t xml:space="preserve">Pot hole filling in ward No 126 jurisdiction for the year 2016-17 (2nd stage) </t>
  </si>
  <si>
    <t>Gnanendra murthy M D</t>
  </si>
  <si>
    <t>November</t>
  </si>
  <si>
    <t>Footpaths &amp; Walkability</t>
  </si>
  <si>
    <t>December</t>
  </si>
  <si>
    <t>126-17-000002</t>
  </si>
  <si>
    <t>Improvements to drain in GKW layout and Shivananda nagara main road and surrounding area in ward no 126</t>
  </si>
  <si>
    <t>126-17-000012</t>
  </si>
  <si>
    <t>Construction of Yoga platform and improvements works in vinayaka layout park in ward No 126</t>
  </si>
  <si>
    <t>March</t>
  </si>
  <si>
    <t>126-15-000023</t>
  </si>
  <si>
    <t>Re Asphalting to missing birds in Vyalikaval Priyadarshini layout and surrounding area in ward no 126</t>
  </si>
  <si>
    <t>B K Kishore</t>
  </si>
  <si>
    <t>P3075</t>
  </si>
  <si>
    <t>Special comprehensive development works in Bangalore city (Bangalore city in charge Minister Discretionary Grants)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</si>
</sst>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workbookViewId="0">
      <pane ySplit="1" topLeftCell="A2" activePane="bottomLeft" state="frozen"/>
      <selection activeCell="H1" sqref="H1"/>
      <selection pane="bottomLeft" activeCell="A2" sqref="A2:XFD2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414</v>
      </c>
      <c r="B2" s="9" t="s">
        <v>33</v>
      </c>
      <c r="C2" s="10">
        <v>43200</v>
      </c>
      <c r="D2" s="11">
        <v>126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"000347"</f>
        <v>000347</v>
      </c>
      <c r="M2" s="10">
        <v>43181</v>
      </c>
      <c r="N2" s="11" t="str">
        <f>"000128"</f>
        <v>000128</v>
      </c>
      <c r="O2" s="10">
        <v>43181</v>
      </c>
      <c r="P2" s="11" t="str">
        <f>"000254"</f>
        <v>000254</v>
      </c>
      <c r="Q2" s="10">
        <v>43181</v>
      </c>
      <c r="R2" s="11">
        <v>17</v>
      </c>
      <c r="S2" s="11" t="str">
        <f>"000430"</f>
        <v>000430</v>
      </c>
      <c r="T2" s="10">
        <v>43199</v>
      </c>
      <c r="U2" s="14">
        <v>5.7168900000000002</v>
      </c>
      <c r="V2" s="14">
        <v>0.1208</v>
      </c>
      <c r="W2" s="14">
        <v>5.5960900000000002</v>
      </c>
      <c r="X2" s="11">
        <v>13</v>
      </c>
      <c r="Y2" s="10">
        <v>43200</v>
      </c>
      <c r="Z2" s="11">
        <v>9880466655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5.7168900000000002E-2</v>
      </c>
      <c r="AG2" s="11" t="s">
        <v>46</v>
      </c>
    </row>
    <row r="3" spans="1:33" x14ac:dyDescent="0.2">
      <c r="A3" s="8">
        <v>541</v>
      </c>
      <c r="B3" s="9" t="s">
        <v>33</v>
      </c>
      <c r="C3" s="10">
        <v>43203</v>
      </c>
      <c r="D3" s="11">
        <v>126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"000409"</f>
        <v>000409</v>
      </c>
      <c r="M3" s="10">
        <v>43188</v>
      </c>
      <c r="N3" s="11" t="str">
        <f>"000002"</f>
        <v>000002</v>
      </c>
      <c r="O3" s="10">
        <v>43197</v>
      </c>
      <c r="P3" s="11" t="str">
        <f>"000004"</f>
        <v>000004</v>
      </c>
      <c r="Q3" s="10">
        <v>43197</v>
      </c>
      <c r="R3" s="11">
        <v>18</v>
      </c>
      <c r="S3" s="11" t="str">
        <f>"000685"</f>
        <v>000685</v>
      </c>
      <c r="T3" s="10">
        <v>43215</v>
      </c>
      <c r="U3" s="14">
        <v>62.272069999999999</v>
      </c>
      <c r="V3" s="14">
        <v>6.2900700000000001</v>
      </c>
      <c r="W3" s="14">
        <v>55.981999999999999</v>
      </c>
      <c r="X3" s="11">
        <v>16</v>
      </c>
      <c r="Y3" s="10">
        <v>43203</v>
      </c>
      <c r="Z3" s="11">
        <v>9900000000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0.62272070000000002</v>
      </c>
      <c r="AG3" s="11" t="s">
        <v>53</v>
      </c>
    </row>
    <row r="4" spans="1:33" x14ac:dyDescent="0.2">
      <c r="A4" s="8">
        <v>734</v>
      </c>
      <c r="B4" s="9" t="s">
        <v>33</v>
      </c>
      <c r="C4" s="10">
        <v>43216</v>
      </c>
      <c r="D4" s="11">
        <v>126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47</v>
      </c>
      <c r="J4" s="12" t="s">
        <v>48</v>
      </c>
      <c r="K4" s="13" t="s">
        <v>54</v>
      </c>
      <c r="L4" s="11" t="str">
        <f>"000409"</f>
        <v>000409</v>
      </c>
      <c r="M4" s="10">
        <v>43188</v>
      </c>
      <c r="N4" s="11" t="str">
        <f>"000002"</f>
        <v>000002</v>
      </c>
      <c r="O4" s="10">
        <v>43197</v>
      </c>
      <c r="P4" s="11" t="str">
        <f>"000004"</f>
        <v>000004</v>
      </c>
      <c r="Q4" s="10">
        <v>43197</v>
      </c>
      <c r="R4" s="11">
        <v>18</v>
      </c>
      <c r="S4" s="11" t="str">
        <f>"000685"</f>
        <v>000685</v>
      </c>
      <c r="T4" s="10">
        <v>43215</v>
      </c>
      <c r="U4" s="14">
        <v>20.76069</v>
      </c>
      <c r="V4" s="14">
        <v>1.89025</v>
      </c>
      <c r="W4" s="14">
        <v>18.870439999999999</v>
      </c>
      <c r="X4" s="11">
        <v>27</v>
      </c>
      <c r="Y4" s="10">
        <v>43216</v>
      </c>
      <c r="Z4" s="11">
        <v>9900000000</v>
      </c>
      <c r="AA4" s="12" t="s">
        <v>50</v>
      </c>
      <c r="AB4" s="11" t="s">
        <v>51</v>
      </c>
      <c r="AC4" s="12" t="s">
        <v>52</v>
      </c>
      <c r="AD4" s="11" t="s">
        <v>44</v>
      </c>
      <c r="AE4" s="12" t="s">
        <v>45</v>
      </c>
      <c r="AF4" s="14">
        <v>0.20760690000000001</v>
      </c>
      <c r="AG4" s="11" t="s">
        <v>53</v>
      </c>
    </row>
    <row r="5" spans="1:33" x14ac:dyDescent="0.2">
      <c r="A5" s="8">
        <v>1555</v>
      </c>
      <c r="B5" s="9" t="s">
        <v>55</v>
      </c>
      <c r="C5" s="10">
        <v>43251</v>
      </c>
      <c r="D5" s="11">
        <v>126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56</v>
      </c>
      <c r="J5" s="12" t="s">
        <v>57</v>
      </c>
      <c r="K5" s="13" t="s">
        <v>40</v>
      </c>
      <c r="L5" s="11" t="str">
        <f>"000119"</f>
        <v>000119</v>
      </c>
      <c r="M5" s="10">
        <v>42460</v>
      </c>
      <c r="N5" s="11" t="str">
        <f>"000361"</f>
        <v>000361</v>
      </c>
      <c r="O5" s="10">
        <v>42613</v>
      </c>
      <c r="P5" s="11" t="str">
        <f>"000502"</f>
        <v>000502</v>
      </c>
      <c r="Q5" s="10">
        <v>42613</v>
      </c>
      <c r="R5" s="11">
        <v>15</v>
      </c>
      <c r="S5" s="11" t="str">
        <f>"001737"</f>
        <v>001737</v>
      </c>
      <c r="T5" s="10">
        <v>43242</v>
      </c>
      <c r="U5" s="14">
        <v>17.044</v>
      </c>
      <c r="V5" s="14">
        <v>2.0863200000000002</v>
      </c>
      <c r="W5" s="14">
        <v>14.95768</v>
      </c>
      <c r="X5" s="11">
        <v>67</v>
      </c>
      <c r="Y5" s="10">
        <v>43251</v>
      </c>
      <c r="Z5" s="11">
        <v>7760739393</v>
      </c>
      <c r="AA5" s="12" t="s">
        <v>58</v>
      </c>
      <c r="AB5" s="11" t="s">
        <v>59</v>
      </c>
      <c r="AC5" s="12" t="s">
        <v>60</v>
      </c>
      <c r="AD5" s="11" t="s">
        <v>44</v>
      </c>
      <c r="AE5" s="12" t="s">
        <v>45</v>
      </c>
      <c r="AF5" s="14">
        <v>0.17044000000000001</v>
      </c>
      <c r="AG5" s="11" t="s">
        <v>46</v>
      </c>
    </row>
    <row r="6" spans="1:33" x14ac:dyDescent="0.2">
      <c r="A6" s="8">
        <v>1556</v>
      </c>
      <c r="B6" s="9" t="s">
        <v>55</v>
      </c>
      <c r="C6" s="10">
        <v>43251</v>
      </c>
      <c r="D6" s="11">
        <v>126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40</v>
      </c>
      <c r="L6" s="11" t="str">
        <f>"000061"</f>
        <v>000061</v>
      </c>
      <c r="M6" s="10">
        <v>42464</v>
      </c>
      <c r="N6" s="11" t="str">
        <f>"000360"</f>
        <v>000360</v>
      </c>
      <c r="O6" s="10">
        <v>42612</v>
      </c>
      <c r="P6" s="11" t="str">
        <f>"000501"</f>
        <v>000501</v>
      </c>
      <c r="Q6" s="10">
        <v>42613</v>
      </c>
      <c r="R6" s="11">
        <v>16</v>
      </c>
      <c r="S6" s="11" t="str">
        <f>"001946"</f>
        <v>001946</v>
      </c>
      <c r="T6" s="10">
        <v>43246</v>
      </c>
      <c r="U6" s="14">
        <v>9.7100299999999997</v>
      </c>
      <c r="V6" s="14">
        <v>1.1846099999999999</v>
      </c>
      <c r="W6" s="14">
        <v>8.5254200000000004</v>
      </c>
      <c r="X6" s="11">
        <v>67</v>
      </c>
      <c r="Y6" s="10">
        <v>43251</v>
      </c>
      <c r="Z6" s="11">
        <v>7760739393</v>
      </c>
      <c r="AA6" s="12" t="s">
        <v>58</v>
      </c>
      <c r="AB6" s="11" t="s">
        <v>63</v>
      </c>
      <c r="AC6" s="12" t="s">
        <v>64</v>
      </c>
      <c r="AD6" s="11" t="s">
        <v>44</v>
      </c>
      <c r="AE6" s="12" t="s">
        <v>45</v>
      </c>
      <c r="AF6" s="14">
        <v>9.71003E-2</v>
      </c>
      <c r="AG6" s="11" t="s">
        <v>46</v>
      </c>
    </row>
    <row r="7" spans="1:33" x14ac:dyDescent="0.2">
      <c r="A7" s="8">
        <v>1665</v>
      </c>
      <c r="B7" s="9" t="s">
        <v>65</v>
      </c>
      <c r="C7" s="10">
        <v>43252</v>
      </c>
      <c r="D7" s="11">
        <v>126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66</v>
      </c>
      <c r="J7" s="12" t="s">
        <v>67</v>
      </c>
      <c r="K7" s="13" t="s">
        <v>68</v>
      </c>
      <c r="L7" s="11" t="str">
        <f>"000002"</f>
        <v>000002</v>
      </c>
      <c r="M7" s="10">
        <v>41795</v>
      </c>
      <c r="N7" s="11" t="str">
        <f>"000034"</f>
        <v>000034</v>
      </c>
      <c r="O7" s="10">
        <v>42154</v>
      </c>
      <c r="P7" s="11" t="str">
        <f>"000303"</f>
        <v>000303</v>
      </c>
      <c r="Q7" s="10">
        <v>42185</v>
      </c>
      <c r="R7" s="11">
        <v>14</v>
      </c>
      <c r="S7" s="11" t="str">
        <f>"002051"</f>
        <v>002051</v>
      </c>
      <c r="T7" s="10">
        <v>43249</v>
      </c>
      <c r="U7" s="14">
        <v>9.9938000000000002</v>
      </c>
      <c r="V7" s="14">
        <v>1.1700999999999999</v>
      </c>
      <c r="W7" s="14">
        <v>8.8237000000000005</v>
      </c>
      <c r="X7" s="11">
        <v>63</v>
      </c>
      <c r="Y7" s="10">
        <v>43252</v>
      </c>
      <c r="Z7" s="11">
        <v>9886296777</v>
      </c>
      <c r="AA7" s="12" t="s">
        <v>69</v>
      </c>
      <c r="AB7" s="11" t="s">
        <v>63</v>
      </c>
      <c r="AC7" s="12" t="s">
        <v>64</v>
      </c>
      <c r="AD7" s="11" t="s">
        <v>44</v>
      </c>
      <c r="AE7" s="12" t="s">
        <v>45</v>
      </c>
      <c r="AF7" s="14">
        <v>9.9937999999999999E-2</v>
      </c>
      <c r="AG7" s="11" t="s">
        <v>46</v>
      </c>
    </row>
    <row r="8" spans="1:33" x14ac:dyDescent="0.2">
      <c r="A8" s="8">
        <v>1666</v>
      </c>
      <c r="B8" s="9" t="s">
        <v>65</v>
      </c>
      <c r="C8" s="10">
        <v>43252</v>
      </c>
      <c r="D8" s="11">
        <v>126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70</v>
      </c>
      <c r="J8" s="12" t="s">
        <v>71</v>
      </c>
      <c r="K8" s="13" t="s">
        <v>40</v>
      </c>
      <c r="L8" s="11" t="str">
        <f>"000068"</f>
        <v>000068</v>
      </c>
      <c r="M8" s="10">
        <v>42682</v>
      </c>
      <c r="N8" s="11" t="str">
        <f>"000024"</f>
        <v>000024</v>
      </c>
      <c r="O8" s="10">
        <v>42884</v>
      </c>
      <c r="P8" s="11" t="str">
        <f>"000077"</f>
        <v>000077</v>
      </c>
      <c r="Q8" s="10">
        <v>42884</v>
      </c>
      <c r="R8" s="11">
        <v>13</v>
      </c>
      <c r="S8" s="11" t="str">
        <f>"001922"</f>
        <v>001922</v>
      </c>
      <c r="T8" s="10">
        <v>43246</v>
      </c>
      <c r="U8" s="14">
        <v>8.4260000000000002</v>
      </c>
      <c r="V8" s="14">
        <v>0.56791000000000003</v>
      </c>
      <c r="W8" s="14">
        <v>7.8580899999999998</v>
      </c>
      <c r="X8" s="11">
        <v>64</v>
      </c>
      <c r="Y8" s="10">
        <v>43252</v>
      </c>
      <c r="Z8" s="11">
        <v>7760739393</v>
      </c>
      <c r="AA8" s="12" t="s">
        <v>72</v>
      </c>
      <c r="AB8" s="11" t="s">
        <v>73</v>
      </c>
      <c r="AC8" s="12" t="s">
        <v>74</v>
      </c>
      <c r="AD8" s="11" t="s">
        <v>44</v>
      </c>
      <c r="AE8" s="12" t="s">
        <v>45</v>
      </c>
      <c r="AF8" s="14">
        <v>8.4260000000000002E-2</v>
      </c>
      <c r="AG8" s="11" t="s">
        <v>46</v>
      </c>
    </row>
    <row r="9" spans="1:33" x14ac:dyDescent="0.2">
      <c r="A9" s="8">
        <v>2892</v>
      </c>
      <c r="B9" s="9" t="s">
        <v>75</v>
      </c>
      <c r="C9" s="10">
        <v>43283</v>
      </c>
      <c r="D9" s="11">
        <v>126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76</v>
      </c>
      <c r="J9" s="12" t="s">
        <v>77</v>
      </c>
      <c r="K9" s="13" t="s">
        <v>40</v>
      </c>
      <c r="L9" s="11" t="str">
        <f>"000062"</f>
        <v>000062</v>
      </c>
      <c r="M9" s="10">
        <v>42670</v>
      </c>
      <c r="N9" s="11" t="str">
        <f>"000087"</f>
        <v>000087</v>
      </c>
      <c r="O9" s="10">
        <v>42916</v>
      </c>
      <c r="P9" s="11" t="str">
        <f>"000242"</f>
        <v>000242</v>
      </c>
      <c r="Q9" s="10">
        <v>42916</v>
      </c>
      <c r="R9" s="11">
        <v>15</v>
      </c>
      <c r="S9" s="11" t="str">
        <f>"003187"</f>
        <v>003187</v>
      </c>
      <c r="T9" s="10">
        <v>43280</v>
      </c>
      <c r="U9" s="14">
        <v>39.815669999999997</v>
      </c>
      <c r="V9" s="14">
        <v>4.5462499999999997</v>
      </c>
      <c r="W9" s="14">
        <v>35.269419999999997</v>
      </c>
      <c r="X9" s="11">
        <v>107</v>
      </c>
      <c r="Y9" s="10">
        <v>43283</v>
      </c>
      <c r="Z9" s="11">
        <v>7760739393</v>
      </c>
      <c r="AA9" s="12" t="s">
        <v>58</v>
      </c>
      <c r="AB9" s="11" t="s">
        <v>59</v>
      </c>
      <c r="AC9" s="12" t="s">
        <v>60</v>
      </c>
      <c r="AD9" s="11" t="s">
        <v>44</v>
      </c>
      <c r="AE9" s="12" t="s">
        <v>45</v>
      </c>
      <c r="AF9" s="14">
        <v>0.39815669999999997</v>
      </c>
      <c r="AG9" s="11" t="s">
        <v>46</v>
      </c>
    </row>
    <row r="10" spans="1:33" x14ac:dyDescent="0.2">
      <c r="A10" s="8">
        <v>3212</v>
      </c>
      <c r="B10" s="9" t="s">
        <v>75</v>
      </c>
      <c r="C10" s="10">
        <v>43291</v>
      </c>
      <c r="D10" s="11">
        <v>126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78</v>
      </c>
      <c r="J10" s="12" t="s">
        <v>79</v>
      </c>
      <c r="K10" s="13" t="s">
        <v>68</v>
      </c>
      <c r="L10" s="11" t="str">
        <f>"000183"</f>
        <v>000183</v>
      </c>
      <c r="M10" s="10">
        <v>43137</v>
      </c>
      <c r="N10" s="11" t="str">
        <f>"000035"</f>
        <v>000035</v>
      </c>
      <c r="O10" s="10">
        <v>43269</v>
      </c>
      <c r="P10" s="11" t="str">
        <f>"000094"</f>
        <v>000094</v>
      </c>
      <c r="Q10" s="10">
        <v>43269</v>
      </c>
      <c r="R10" s="11">
        <v>18</v>
      </c>
      <c r="S10" s="11" t="str">
        <f>"003448"</f>
        <v>003448</v>
      </c>
      <c r="T10" s="10">
        <v>43290</v>
      </c>
      <c r="U10" s="14">
        <v>5.4981799999999996</v>
      </c>
      <c r="V10" s="14">
        <v>0.47410000000000002</v>
      </c>
      <c r="W10" s="14">
        <v>5.0240799999999997</v>
      </c>
      <c r="X10" s="11">
        <v>118</v>
      </c>
      <c r="Y10" s="10">
        <v>43291</v>
      </c>
      <c r="Z10" s="11">
        <v>9900000000</v>
      </c>
      <c r="AA10" s="12" t="s">
        <v>50</v>
      </c>
      <c r="AB10" s="11" t="s">
        <v>51</v>
      </c>
      <c r="AC10" s="12" t="s">
        <v>52</v>
      </c>
      <c r="AD10" s="11" t="s">
        <v>44</v>
      </c>
      <c r="AE10" s="12" t="s">
        <v>45</v>
      </c>
      <c r="AF10" s="14">
        <v>5.4981799999999997E-2</v>
      </c>
      <c r="AG10" s="11" t="s">
        <v>53</v>
      </c>
    </row>
    <row r="11" spans="1:33" x14ac:dyDescent="0.2">
      <c r="A11" s="8">
        <v>3213</v>
      </c>
      <c r="B11" s="9" t="s">
        <v>75</v>
      </c>
      <c r="C11" s="10">
        <v>43291</v>
      </c>
      <c r="D11" s="11">
        <v>126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80</v>
      </c>
      <c r="J11" s="12" t="s">
        <v>81</v>
      </c>
      <c r="K11" s="13" t="s">
        <v>68</v>
      </c>
      <c r="L11" s="11" t="str">
        <f>"000367"</f>
        <v>000367</v>
      </c>
      <c r="M11" s="10">
        <v>43186</v>
      </c>
      <c r="N11" s="11" t="str">
        <f>"000032"</f>
        <v>000032</v>
      </c>
      <c r="O11" s="10">
        <v>43256</v>
      </c>
      <c r="P11" s="11" t="str">
        <f>"000074"</f>
        <v>000074</v>
      </c>
      <c r="Q11" s="10">
        <v>43256</v>
      </c>
      <c r="R11" s="11">
        <v>17</v>
      </c>
      <c r="S11" s="11" t="str">
        <f>"003449"</f>
        <v>003449</v>
      </c>
      <c r="T11" s="10">
        <v>43290</v>
      </c>
      <c r="U11" s="14">
        <v>48.937950000000001</v>
      </c>
      <c r="V11" s="14">
        <v>4.1883900000000001</v>
      </c>
      <c r="W11" s="14">
        <v>44.749560000000002</v>
      </c>
      <c r="X11" s="11">
        <v>118</v>
      </c>
      <c r="Y11" s="10">
        <v>43291</v>
      </c>
      <c r="Z11" s="11">
        <v>9900000000</v>
      </c>
      <c r="AA11" s="12" t="s">
        <v>82</v>
      </c>
      <c r="AB11" s="11" t="s">
        <v>51</v>
      </c>
      <c r="AC11" s="12" t="s">
        <v>52</v>
      </c>
      <c r="AD11" s="11" t="s">
        <v>44</v>
      </c>
      <c r="AE11" s="12" t="s">
        <v>45</v>
      </c>
      <c r="AF11" s="14">
        <v>0.48937950000000002</v>
      </c>
      <c r="AG11" s="11" t="s">
        <v>53</v>
      </c>
    </row>
    <row r="12" spans="1:33" x14ac:dyDescent="0.2">
      <c r="A12" s="8">
        <v>4137</v>
      </c>
      <c r="B12" s="9" t="s">
        <v>75</v>
      </c>
      <c r="C12" s="10">
        <v>43308</v>
      </c>
      <c r="D12" s="11">
        <v>126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83</v>
      </c>
      <c r="J12" s="12" t="s">
        <v>84</v>
      </c>
      <c r="K12" s="13" t="s">
        <v>85</v>
      </c>
      <c r="L12" s="11" t="str">
        <f>"000084"</f>
        <v>000084</v>
      </c>
      <c r="M12" s="10">
        <v>43077</v>
      </c>
      <c r="N12" s="11" t="str">
        <f>"000030"</f>
        <v>000030</v>
      </c>
      <c r="O12" s="10">
        <v>43255</v>
      </c>
      <c r="P12" s="11" t="str">
        <f>"000072"</f>
        <v>000072</v>
      </c>
      <c r="Q12" s="10">
        <v>43255</v>
      </c>
      <c r="R12" s="11">
        <v>17</v>
      </c>
      <c r="S12" s="11" t="str">
        <f>"004374"</f>
        <v>004374</v>
      </c>
      <c r="T12" s="10">
        <v>43306</v>
      </c>
      <c r="U12" s="14">
        <v>8.8095300000000005</v>
      </c>
      <c r="V12" s="14">
        <v>0.18559999999999999</v>
      </c>
      <c r="W12" s="14">
        <v>8.6239299999999997</v>
      </c>
      <c r="X12" s="11">
        <v>143</v>
      </c>
      <c r="Y12" s="10">
        <v>43308</v>
      </c>
      <c r="Z12" s="11">
        <v>9448708434</v>
      </c>
      <c r="AA12" s="12" t="s">
        <v>86</v>
      </c>
      <c r="AB12" s="11" t="s">
        <v>42</v>
      </c>
      <c r="AC12" s="12" t="s">
        <v>43</v>
      </c>
      <c r="AD12" s="11" t="s">
        <v>44</v>
      </c>
      <c r="AE12" s="12" t="s">
        <v>45</v>
      </c>
      <c r="AF12" s="14">
        <v>8.8095300000000001E-2</v>
      </c>
      <c r="AG12" s="11" t="s">
        <v>53</v>
      </c>
    </row>
    <row r="13" spans="1:33" x14ac:dyDescent="0.2">
      <c r="A13" s="8">
        <v>5286</v>
      </c>
      <c r="B13" s="9" t="s">
        <v>87</v>
      </c>
      <c r="C13" s="10">
        <v>43346</v>
      </c>
      <c r="D13" s="11">
        <v>126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88</v>
      </c>
      <c r="J13" s="12" t="s">
        <v>89</v>
      </c>
      <c r="K13" s="13" t="s">
        <v>90</v>
      </c>
      <c r="L13" s="11" t="str">
        <f>"000030"</f>
        <v>000030</v>
      </c>
      <c r="M13" s="10">
        <v>42739</v>
      </c>
      <c r="N13" s="11" t="str">
        <f>"000174"</f>
        <v>000174</v>
      </c>
      <c r="O13" s="10">
        <v>42825</v>
      </c>
      <c r="P13" s="11" t="str">
        <f>"000071"</f>
        <v>000071</v>
      </c>
      <c r="Q13" s="10">
        <v>42916</v>
      </c>
      <c r="R13" s="11">
        <v>17</v>
      </c>
      <c r="S13" s="11" t="str">
        <f>"005508"</f>
        <v>005508</v>
      </c>
      <c r="T13" s="10">
        <v>43341</v>
      </c>
      <c r="U13" s="14">
        <v>24.984300000000001</v>
      </c>
      <c r="V13" s="14">
        <v>3.1086</v>
      </c>
      <c r="W13" s="14">
        <v>21.875699999999998</v>
      </c>
      <c r="X13" s="11">
        <v>189</v>
      </c>
      <c r="Y13" s="10">
        <v>43346</v>
      </c>
      <c r="Z13" s="11">
        <v>9900862355</v>
      </c>
      <c r="AA13" s="12" t="s">
        <v>91</v>
      </c>
      <c r="AB13" s="11" t="s">
        <v>59</v>
      </c>
      <c r="AC13" s="12" t="s">
        <v>60</v>
      </c>
      <c r="AD13" s="11" t="s">
        <v>92</v>
      </c>
      <c r="AE13" s="12" t="s">
        <v>93</v>
      </c>
      <c r="AF13" s="14">
        <f t="shared" ref="AF13:AF22" si="0">U13/100</f>
        <v>0.24984300000000001</v>
      </c>
      <c r="AG13" s="11" t="s">
        <v>46</v>
      </c>
    </row>
    <row r="14" spans="1:33" x14ac:dyDescent="0.2">
      <c r="A14" s="8">
        <v>5287</v>
      </c>
      <c r="B14" s="9" t="s">
        <v>87</v>
      </c>
      <c r="C14" s="10">
        <v>43346</v>
      </c>
      <c r="D14" s="11">
        <v>126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94</v>
      </c>
      <c r="J14" s="12" t="s">
        <v>95</v>
      </c>
      <c r="K14" s="13" t="s">
        <v>68</v>
      </c>
      <c r="L14" s="11" t="str">
        <f>"000046"</f>
        <v>000046</v>
      </c>
      <c r="M14" s="10">
        <v>42611</v>
      </c>
      <c r="N14" s="11" t="str">
        <f>"000442"</f>
        <v>000442</v>
      </c>
      <c r="O14" s="10">
        <v>42825</v>
      </c>
      <c r="P14" s="11" t="str">
        <f>"000870"</f>
        <v>000870</v>
      </c>
      <c r="Q14" s="10">
        <v>42825</v>
      </c>
      <c r="R14" s="11">
        <v>14</v>
      </c>
      <c r="S14" s="11" t="str">
        <f>"005452"</f>
        <v>005452</v>
      </c>
      <c r="T14" s="10">
        <v>43340</v>
      </c>
      <c r="U14" s="14">
        <v>10.375159999999999</v>
      </c>
      <c r="V14" s="14">
        <v>0.69774999999999998</v>
      </c>
      <c r="W14" s="14">
        <v>9.6774100000000001</v>
      </c>
      <c r="X14" s="11">
        <v>193</v>
      </c>
      <c r="Y14" s="10">
        <v>43346</v>
      </c>
      <c r="Z14" s="11">
        <v>7760739393</v>
      </c>
      <c r="AA14" s="12" t="s">
        <v>58</v>
      </c>
      <c r="AB14" s="11" t="s">
        <v>96</v>
      </c>
      <c r="AC14" s="12" t="s">
        <v>97</v>
      </c>
      <c r="AD14" s="11" t="s">
        <v>44</v>
      </c>
      <c r="AE14" s="12" t="s">
        <v>45</v>
      </c>
      <c r="AF14" s="14">
        <f t="shared" si="0"/>
        <v>0.1037516</v>
      </c>
      <c r="AG14" s="11" t="s">
        <v>46</v>
      </c>
    </row>
    <row r="15" spans="1:33" x14ac:dyDescent="0.2">
      <c r="A15" s="8">
        <v>5701</v>
      </c>
      <c r="B15" s="9" t="s">
        <v>87</v>
      </c>
      <c r="C15" s="10">
        <v>43370</v>
      </c>
      <c r="D15" s="11">
        <v>126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40</v>
      </c>
      <c r="L15" s="11" t="str">
        <f>"000061"</f>
        <v>000061</v>
      </c>
      <c r="M15" s="10">
        <v>42670</v>
      </c>
      <c r="N15" s="11" t="str">
        <f>"000041"</f>
        <v>000041</v>
      </c>
      <c r="O15" s="10">
        <v>43034</v>
      </c>
      <c r="P15" s="11" t="str">
        <f>"000085"</f>
        <v>000085</v>
      </c>
      <c r="Q15" s="10">
        <v>43034</v>
      </c>
      <c r="R15" s="11">
        <v>15</v>
      </c>
      <c r="S15" s="11" t="str">
        <f>"005953"</f>
        <v>005953</v>
      </c>
      <c r="T15" s="10">
        <v>43368</v>
      </c>
      <c r="U15" s="14">
        <v>71.731300000000005</v>
      </c>
      <c r="V15" s="14">
        <v>9.3068000000000008</v>
      </c>
      <c r="W15" s="14">
        <v>62.424500000000002</v>
      </c>
      <c r="X15" s="11">
        <v>218</v>
      </c>
      <c r="Y15" s="10">
        <v>43370</v>
      </c>
      <c r="Z15" s="11">
        <v>9845654827</v>
      </c>
      <c r="AA15" s="12" t="s">
        <v>100</v>
      </c>
      <c r="AB15" s="11" t="s">
        <v>63</v>
      </c>
      <c r="AC15" s="12" t="s">
        <v>64</v>
      </c>
      <c r="AD15" s="11" t="s">
        <v>44</v>
      </c>
      <c r="AE15" s="12" t="s">
        <v>45</v>
      </c>
      <c r="AF15" s="14">
        <f t="shared" si="0"/>
        <v>0.71731300000000009</v>
      </c>
      <c r="AG15" s="11" t="s">
        <v>46</v>
      </c>
    </row>
    <row r="16" spans="1:33" x14ac:dyDescent="0.2">
      <c r="A16" s="8">
        <v>6587</v>
      </c>
      <c r="B16" s="9" t="s">
        <v>101</v>
      </c>
      <c r="C16" s="10">
        <v>43389</v>
      </c>
      <c r="D16" s="11">
        <v>126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102</v>
      </c>
      <c r="J16" s="12" t="s">
        <v>103</v>
      </c>
      <c r="K16" s="13" t="s">
        <v>54</v>
      </c>
      <c r="L16" s="11" t="str">
        <f>"000085"</f>
        <v>000085</v>
      </c>
      <c r="M16" s="10">
        <v>43084</v>
      </c>
      <c r="N16" s="11" t="str">
        <f>"000047"</f>
        <v>000047</v>
      </c>
      <c r="O16" s="10">
        <v>43084</v>
      </c>
      <c r="P16" s="11" t="str">
        <f>"000103"</f>
        <v>000103</v>
      </c>
      <c r="Q16" s="10">
        <v>43084</v>
      </c>
      <c r="R16" s="11">
        <v>17</v>
      </c>
      <c r="S16" s="11" t="str">
        <f>"006445"</f>
        <v>006445</v>
      </c>
      <c r="T16" s="10">
        <v>43382</v>
      </c>
      <c r="U16" s="14">
        <v>10.38</v>
      </c>
      <c r="V16" s="14">
        <v>0.32229999999999998</v>
      </c>
      <c r="W16" s="14">
        <v>10.057700000000001</v>
      </c>
      <c r="X16" s="11">
        <v>241</v>
      </c>
      <c r="Y16" s="10">
        <v>43389</v>
      </c>
      <c r="Z16" s="11">
        <v>7760739393</v>
      </c>
      <c r="AA16" s="12" t="s">
        <v>58</v>
      </c>
      <c r="AB16" s="11" t="s">
        <v>63</v>
      </c>
      <c r="AC16" s="12" t="s">
        <v>64</v>
      </c>
      <c r="AD16" s="11" t="s">
        <v>44</v>
      </c>
      <c r="AE16" s="12" t="s">
        <v>45</v>
      </c>
      <c r="AF16" s="14">
        <f t="shared" si="0"/>
        <v>0.1038</v>
      </c>
      <c r="AG16" s="11" t="s">
        <v>46</v>
      </c>
    </row>
    <row r="17" spans="1:33" x14ac:dyDescent="0.2">
      <c r="A17" s="8">
        <v>7102</v>
      </c>
      <c r="B17" s="9" t="s">
        <v>101</v>
      </c>
      <c r="C17" s="10">
        <v>43404</v>
      </c>
      <c r="D17" s="11">
        <v>126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104</v>
      </c>
      <c r="J17" s="12" t="s">
        <v>105</v>
      </c>
      <c r="K17" s="13" t="s">
        <v>68</v>
      </c>
      <c r="L17" s="11" t="str">
        <f>"000290"</f>
        <v>000290</v>
      </c>
      <c r="M17" s="10">
        <v>43171</v>
      </c>
      <c r="N17" s="11" t="str">
        <f>"000053"</f>
        <v>000053</v>
      </c>
      <c r="O17" s="10">
        <v>43343</v>
      </c>
      <c r="P17" s="11" t="str">
        <f>"000128"</f>
        <v>000128</v>
      </c>
      <c r="Q17" s="10">
        <v>43349</v>
      </c>
      <c r="R17" s="11">
        <v>17</v>
      </c>
      <c r="S17" s="11" t="str">
        <f>"007167"</f>
        <v>007167</v>
      </c>
      <c r="T17" s="10">
        <v>43403</v>
      </c>
      <c r="U17" s="14">
        <v>1.9915</v>
      </c>
      <c r="V17" s="14">
        <v>0.23499999999999999</v>
      </c>
      <c r="W17" s="14">
        <v>1.7565</v>
      </c>
      <c r="X17" s="11">
        <v>260</v>
      </c>
      <c r="Y17" s="10">
        <v>43404</v>
      </c>
      <c r="Z17" s="11">
        <v>9986020978</v>
      </c>
      <c r="AA17" s="12" t="s">
        <v>106</v>
      </c>
      <c r="AB17" s="11" t="s">
        <v>63</v>
      </c>
      <c r="AC17" s="12" t="s">
        <v>64</v>
      </c>
      <c r="AD17" s="11" t="s">
        <v>44</v>
      </c>
      <c r="AE17" s="12" t="s">
        <v>45</v>
      </c>
      <c r="AF17" s="14">
        <f t="shared" si="0"/>
        <v>1.9915000000000002E-2</v>
      </c>
      <c r="AG17" s="11" t="s">
        <v>53</v>
      </c>
    </row>
    <row r="18" spans="1:33" x14ac:dyDescent="0.2">
      <c r="A18" s="8">
        <v>7103</v>
      </c>
      <c r="B18" s="9" t="s">
        <v>101</v>
      </c>
      <c r="C18" s="10">
        <v>43404</v>
      </c>
      <c r="D18" s="11">
        <v>126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107</v>
      </c>
      <c r="J18" s="12" t="s">
        <v>108</v>
      </c>
      <c r="K18" s="13" t="s">
        <v>68</v>
      </c>
      <c r="L18" s="11" t="str">
        <f>"000291"</f>
        <v>000291</v>
      </c>
      <c r="M18" s="10">
        <v>43171</v>
      </c>
      <c r="N18" s="11" t="str">
        <f>"000054"</f>
        <v>000054</v>
      </c>
      <c r="O18" s="10">
        <v>43343</v>
      </c>
      <c r="P18" s="11" t="str">
        <f>"000129"</f>
        <v>000129</v>
      </c>
      <c r="Q18" s="10">
        <v>43349</v>
      </c>
      <c r="R18" s="11">
        <v>17</v>
      </c>
      <c r="S18" s="11" t="str">
        <f>"007168"</f>
        <v>007168</v>
      </c>
      <c r="T18" s="10">
        <v>43403</v>
      </c>
      <c r="U18" s="14">
        <v>1.9904999999999999</v>
      </c>
      <c r="V18" s="14">
        <v>0.23449999999999999</v>
      </c>
      <c r="W18" s="14">
        <v>1.756</v>
      </c>
      <c r="X18" s="11">
        <v>260</v>
      </c>
      <c r="Y18" s="10">
        <v>43404</v>
      </c>
      <c r="Z18" s="11">
        <v>9986020978</v>
      </c>
      <c r="AA18" s="12" t="s">
        <v>109</v>
      </c>
      <c r="AB18" s="11" t="s">
        <v>63</v>
      </c>
      <c r="AC18" s="12" t="s">
        <v>64</v>
      </c>
      <c r="AD18" s="11" t="s">
        <v>44</v>
      </c>
      <c r="AE18" s="12" t="s">
        <v>45</v>
      </c>
      <c r="AF18" s="14">
        <f t="shared" si="0"/>
        <v>1.9904999999999999E-2</v>
      </c>
      <c r="AG18" s="11" t="s">
        <v>53</v>
      </c>
    </row>
    <row r="19" spans="1:33" x14ac:dyDescent="0.2">
      <c r="A19" s="8">
        <v>7388</v>
      </c>
      <c r="B19" s="9" t="s">
        <v>110</v>
      </c>
      <c r="C19" s="10">
        <v>43427</v>
      </c>
      <c r="D19" s="11">
        <v>126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38</v>
      </c>
      <c r="J19" s="12" t="s">
        <v>39</v>
      </c>
      <c r="K19" s="13" t="s">
        <v>111</v>
      </c>
      <c r="L19" s="11" t="str">
        <f>"000347"</f>
        <v>000347</v>
      </c>
      <c r="M19" s="10">
        <v>43181</v>
      </c>
      <c r="N19" s="11" t="str">
        <f>"000064"</f>
        <v>000064</v>
      </c>
      <c r="O19" s="10">
        <v>43407</v>
      </c>
      <c r="P19" s="11" t="str">
        <f>"000158"</f>
        <v>000158</v>
      </c>
      <c r="Q19" s="10">
        <v>43409</v>
      </c>
      <c r="R19" s="11">
        <v>17</v>
      </c>
      <c r="S19" s="11" t="str">
        <f>"007526"</f>
        <v>007526</v>
      </c>
      <c r="T19" s="10">
        <v>43426</v>
      </c>
      <c r="U19" s="14">
        <v>4.6989000000000001</v>
      </c>
      <c r="V19" s="14">
        <v>0.97689999999999999</v>
      </c>
      <c r="W19" s="14">
        <v>3.722</v>
      </c>
      <c r="X19" s="11">
        <v>272</v>
      </c>
      <c r="Y19" s="10">
        <v>43427</v>
      </c>
      <c r="Z19" s="11">
        <v>9880466655</v>
      </c>
      <c r="AA19" s="12" t="s">
        <v>41</v>
      </c>
      <c r="AB19" s="11" t="s">
        <v>42</v>
      </c>
      <c r="AC19" s="12" t="s">
        <v>43</v>
      </c>
      <c r="AD19" s="11" t="s">
        <v>44</v>
      </c>
      <c r="AE19" s="12" t="s">
        <v>45</v>
      </c>
      <c r="AF19" s="14">
        <f t="shared" si="0"/>
        <v>4.6989000000000003E-2</v>
      </c>
      <c r="AG19" s="11" t="s">
        <v>53</v>
      </c>
    </row>
    <row r="20" spans="1:33" x14ac:dyDescent="0.2">
      <c r="A20" s="8">
        <v>7564</v>
      </c>
      <c r="B20" s="9" t="s">
        <v>112</v>
      </c>
      <c r="C20" s="10">
        <v>43437</v>
      </c>
      <c r="D20" s="11">
        <v>126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113</v>
      </c>
      <c r="J20" s="12" t="s">
        <v>114</v>
      </c>
      <c r="K20" s="13" t="s">
        <v>111</v>
      </c>
      <c r="L20" s="11" t="str">
        <f>"000118"</f>
        <v>000118</v>
      </c>
      <c r="M20" s="10">
        <v>42800</v>
      </c>
      <c r="N20" s="11" t="str">
        <f>"000026"</f>
        <v>000026</v>
      </c>
      <c r="O20" s="10">
        <v>42884</v>
      </c>
      <c r="P20" s="11" t="str">
        <f>"000075"</f>
        <v>000075</v>
      </c>
      <c r="Q20" s="10">
        <v>42884</v>
      </c>
      <c r="R20" s="11">
        <v>17</v>
      </c>
      <c r="S20" s="11" t="str">
        <f>"007379"</f>
        <v>007379</v>
      </c>
      <c r="T20" s="10">
        <v>43420</v>
      </c>
      <c r="U20" s="14">
        <v>49.989980000000003</v>
      </c>
      <c r="V20" s="14">
        <v>7.0491900000000003</v>
      </c>
      <c r="W20" s="14">
        <v>42.94079</v>
      </c>
      <c r="X20" s="11">
        <v>279</v>
      </c>
      <c r="Y20" s="10">
        <v>43437</v>
      </c>
      <c r="Z20" s="11">
        <v>9900000000</v>
      </c>
      <c r="AA20" s="12" t="s">
        <v>50</v>
      </c>
      <c r="AB20" s="11" t="s">
        <v>59</v>
      </c>
      <c r="AC20" s="12" t="s">
        <v>60</v>
      </c>
      <c r="AD20" s="11" t="s">
        <v>44</v>
      </c>
      <c r="AE20" s="12" t="s">
        <v>45</v>
      </c>
      <c r="AF20" s="14">
        <f t="shared" si="0"/>
        <v>0.49989980000000001</v>
      </c>
      <c r="AG20" s="11" t="s">
        <v>46</v>
      </c>
    </row>
    <row r="21" spans="1:33" x14ac:dyDescent="0.2">
      <c r="A21" s="8">
        <v>7766</v>
      </c>
      <c r="B21" s="9" t="s">
        <v>112</v>
      </c>
      <c r="C21" s="10">
        <v>43448</v>
      </c>
      <c r="D21" s="11">
        <v>126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115</v>
      </c>
      <c r="J21" s="12" t="s">
        <v>116</v>
      </c>
      <c r="K21" s="13" t="s">
        <v>90</v>
      </c>
      <c r="L21" s="11" t="str">
        <f>"000O91"</f>
        <v>000O91</v>
      </c>
      <c r="M21" s="10">
        <v>42916</v>
      </c>
      <c r="N21" s="11" t="str">
        <f>"000038"</f>
        <v>000038</v>
      </c>
      <c r="O21" s="10">
        <v>43005</v>
      </c>
      <c r="P21" s="11" t="str">
        <f>"000080"</f>
        <v>000080</v>
      </c>
      <c r="Q21" s="10">
        <v>43021</v>
      </c>
      <c r="R21" s="11">
        <v>17</v>
      </c>
      <c r="S21" s="11" t="str">
        <f>"007763"</f>
        <v>007763</v>
      </c>
      <c r="T21" s="10">
        <v>43444</v>
      </c>
      <c r="U21" s="14">
        <v>9.8260000000000005</v>
      </c>
      <c r="V21" s="14">
        <v>1.2878099999999999</v>
      </c>
      <c r="W21" s="14">
        <v>8.5381900000000002</v>
      </c>
      <c r="X21" s="11">
        <v>292</v>
      </c>
      <c r="Y21" s="10">
        <v>43448</v>
      </c>
      <c r="Z21" s="11">
        <v>9900000000</v>
      </c>
      <c r="AA21" s="12" t="s">
        <v>50</v>
      </c>
      <c r="AB21" s="11" t="s">
        <v>63</v>
      </c>
      <c r="AC21" s="12" t="s">
        <v>64</v>
      </c>
      <c r="AD21" s="11" t="s">
        <v>44</v>
      </c>
      <c r="AE21" s="12" t="s">
        <v>45</v>
      </c>
      <c r="AF21" s="14">
        <f t="shared" si="0"/>
        <v>9.826E-2</v>
      </c>
      <c r="AG21" s="11" t="s">
        <v>46</v>
      </c>
    </row>
    <row r="22" spans="1:33" x14ac:dyDescent="0.2">
      <c r="A22" s="8">
        <v>9870</v>
      </c>
      <c r="B22" s="9" t="s">
        <v>117</v>
      </c>
      <c r="C22" s="10">
        <v>43549</v>
      </c>
      <c r="D22" s="11">
        <v>126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118</v>
      </c>
      <c r="J22" s="12" t="s">
        <v>119</v>
      </c>
      <c r="K22" s="13" t="s">
        <v>68</v>
      </c>
      <c r="L22" s="11" t="str">
        <f>"000120"</f>
        <v>000120</v>
      </c>
      <c r="M22" s="10">
        <v>42460</v>
      </c>
      <c r="N22" s="11" t="str">
        <f>"000357"</f>
        <v>000357</v>
      </c>
      <c r="O22" s="10">
        <v>42612</v>
      </c>
      <c r="P22" s="11" t="str">
        <f>"000503"</f>
        <v>000503</v>
      </c>
      <c r="Q22" s="10">
        <v>42613</v>
      </c>
      <c r="R22" s="11"/>
      <c r="S22" s="11" t="str">
        <f>"009898"</f>
        <v>009898</v>
      </c>
      <c r="T22" s="10">
        <v>43546</v>
      </c>
      <c r="U22" s="14">
        <v>54.28172</v>
      </c>
      <c r="V22" s="14">
        <v>6.8471099999999998</v>
      </c>
      <c r="W22" s="14">
        <v>47.434609999999999</v>
      </c>
      <c r="X22" s="11">
        <v>384</v>
      </c>
      <c r="Y22" s="10">
        <v>43549</v>
      </c>
      <c r="Z22" s="11">
        <v>9448087980</v>
      </c>
      <c r="AA22" s="12" t="s">
        <v>120</v>
      </c>
      <c r="AB22" s="11" t="s">
        <v>121</v>
      </c>
      <c r="AC22" s="12" t="s">
        <v>122</v>
      </c>
      <c r="AD22" s="11" t="s">
        <v>44</v>
      </c>
      <c r="AE22" s="12" t="s">
        <v>45</v>
      </c>
      <c r="AF22" s="14">
        <f t="shared" si="0"/>
        <v>0.5428172</v>
      </c>
      <c r="AG22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2019-06-13T11:51:09Z</dcterms:modified>
</cp:coreProperties>
</file>