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9" i="1" l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S56" i="1"/>
  <c r="P56" i="1"/>
  <c r="N56" i="1"/>
  <c r="L56" i="1"/>
  <c r="S55" i="1"/>
  <c r="P55" i="1"/>
  <c r="N55" i="1"/>
  <c r="L55" i="1"/>
  <c r="S54" i="1"/>
  <c r="P54" i="1"/>
  <c r="N54" i="1"/>
  <c r="L54" i="1"/>
  <c r="S53" i="1"/>
  <c r="P53" i="1"/>
  <c r="N53" i="1"/>
  <c r="L53" i="1"/>
  <c r="S52" i="1"/>
  <c r="P52" i="1"/>
  <c r="N52" i="1"/>
  <c r="L52" i="1"/>
  <c r="S51" i="1"/>
  <c r="P51" i="1"/>
  <c r="N51" i="1"/>
  <c r="L51" i="1"/>
  <c r="S50" i="1"/>
  <c r="P50" i="1"/>
  <c r="N50" i="1"/>
  <c r="L50" i="1"/>
  <c r="S49" i="1"/>
  <c r="P49" i="1"/>
  <c r="N49" i="1"/>
  <c r="L49" i="1"/>
  <c r="S48" i="1"/>
  <c r="P48" i="1"/>
  <c r="N48" i="1"/>
  <c r="L48" i="1"/>
  <c r="S47" i="1"/>
  <c r="P47" i="1"/>
  <c r="N47" i="1"/>
  <c r="L47" i="1"/>
  <c r="S46" i="1"/>
  <c r="P46" i="1"/>
  <c r="N46" i="1"/>
  <c r="L46" i="1"/>
  <c r="S45" i="1"/>
  <c r="P45" i="1"/>
  <c r="N45" i="1"/>
  <c r="L45" i="1"/>
  <c r="S44" i="1"/>
  <c r="P44" i="1"/>
  <c r="N44" i="1"/>
  <c r="L44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<sst xmlns="http://schemas.openxmlformats.org/spreadsheetml/2006/main" count="985" uniqueCount="152">
  <si>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</si>
  <si>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</si>
  <si>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</si>
  <si>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</si>
  <si>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</si>
  <si>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</si>
  <si>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</si>
  <si>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</si>
  <si>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</si>
  <si>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</si>
  <si>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</si>
  <si>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</si>
  <si>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</si>
  <si>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</si>
  <si>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</si>
  <si>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</si>
  <si>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</si>
  <si>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</si>
  <si>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</si>
  <si>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</si>
  <si>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</si>
  <si>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</si>
  <si>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</si>
  <si>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</si>
  <si>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</si>
  <si>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</si>
  <si>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</si>
  <si>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</si>
  <si>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</si>
  <si>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</si>
  <si>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</si>
  <si>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</si>
  <si>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</si>
  <si>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</si>
  <si>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Mudalapalya</t>
  </si>
  <si>
    <t>Chandra Layout</t>
  </si>
  <si>
    <t>Govindaraja Nagara</t>
  </si>
  <si>
    <t>West</t>
  </si>
  <si>
    <t>127-17-000005</t>
  </si>
  <si>
    <t>Comprehensive development of Asphalting works .roads. drains and other allied works in ward no 126. 127. 128 and 131 of chandra layout sub division jurisdictipn ( 48 works) (GRN- package no 2)</t>
  </si>
  <si>
    <t>Roads &amp; Drivablility</t>
  </si>
  <si>
    <t xml:space="preserve">JMC Constructions Private Limited Prop A Mohan Narasimhulu </t>
  </si>
  <si>
    <t>P3158</t>
  </si>
  <si>
    <t>SIP Infrastructure Project works</t>
  </si>
  <si>
    <t>ddo488</t>
  </si>
  <si>
    <t xml:space="preserve"> Assistant Executive Engineer Chandra Layout West Zone</t>
  </si>
  <si>
    <t>Spill Over</t>
  </si>
  <si>
    <t>127-18-000003</t>
  </si>
  <si>
    <t>Providing LED lights in ward no.127 in Govindarajanagara Constituency.</t>
  </si>
  <si>
    <t>Footpaths &amp; Walkability</t>
  </si>
  <si>
    <t>Executive Engineer KRIDL</t>
  </si>
  <si>
    <t>P3111</t>
  </si>
  <si>
    <t>State Finance Commission Untied Grant Works</t>
  </si>
  <si>
    <t>ddo209</t>
  </si>
  <si>
    <t xml:space="preserve"> Assistant Executive Engineer Electrical West Zone</t>
  </si>
  <si>
    <t>Pending</t>
  </si>
  <si>
    <t>127-18-000001</t>
  </si>
  <si>
    <t>Drilling of borewells and providing pipeline in ward no 127 Mudalapalya and surroundings area .</t>
  </si>
  <si>
    <t>Water &amp; Sanitary</t>
  </si>
  <si>
    <t>Technical Manager West KRIDL</t>
  </si>
  <si>
    <t>127-15-000004</t>
  </si>
  <si>
    <t>Providing UGD pipeline to ward juridiction area in Ward no-127</t>
  </si>
  <si>
    <t>B Sunilkumar</t>
  </si>
  <si>
    <t>P1802</t>
  </si>
  <si>
    <t>Water Supply New Areas</t>
  </si>
  <si>
    <t>May</t>
  </si>
  <si>
    <t>127-18-000020</t>
  </si>
  <si>
    <t>Improvements to roads in Jagajyothinagara in ward no-127</t>
  </si>
  <si>
    <t xml:space="preserve">Technical Manager West KRIDL </t>
  </si>
  <si>
    <t>P1878</t>
  </si>
  <si>
    <t>18per - Works (Bhagyajyothi, Sooru / Neeru Yojane and General) (54 Lakhs / New Wards)</t>
  </si>
  <si>
    <t>127-18-000019</t>
  </si>
  <si>
    <t>Sinking of borewell and providing pipeline at Jagajyothinagara in ward no-127</t>
  </si>
  <si>
    <t>127-15-000045</t>
  </si>
  <si>
    <t>Asphalting and other improvement works to Kaveri Layout main and cross roads in ward No. 127</t>
  </si>
  <si>
    <t>Nanjundeshwara Construction Prop M Rajesh</t>
  </si>
  <si>
    <t>P0190</t>
  </si>
  <si>
    <t>Works sanctioned by Hon Mayor</t>
  </si>
  <si>
    <t>127-16-000010</t>
  </si>
  <si>
    <t>Providing concrete road and Improvements drain at cross road of Panchasheelanagar in ward No 127</t>
  </si>
  <si>
    <t>B Rajesh</t>
  </si>
  <si>
    <t>P1771</t>
  </si>
  <si>
    <t>Zone Works - POW Works</t>
  </si>
  <si>
    <t>June</t>
  </si>
  <si>
    <t>BVH Consulting Engineers</t>
  </si>
  <si>
    <t>127-17-000036</t>
  </si>
  <si>
    <t>Providing CC Camera at Garbage Block Spots in ward no127 Modalapalya in BBMP Limits</t>
  </si>
  <si>
    <t>Crime &amp; Safety</t>
  </si>
  <si>
    <t>P3110</t>
  </si>
  <si>
    <t>14th Finance Commission Grant Works</t>
  </si>
  <si>
    <t>127-16-000006</t>
  </si>
  <si>
    <t>Engaging tractor and Private labours for ward Maintenance for the year 2015-16 in ward No 127</t>
  </si>
  <si>
    <t>Other Ward Works</t>
  </si>
  <si>
    <t>Sri Nanjundeshwara Construction Prop. M Rajesh</t>
  </si>
  <si>
    <t>July</t>
  </si>
  <si>
    <t>127-15-000058</t>
  </si>
  <si>
    <t>Providing and Installing Kempegowda statue at ward office Premises in ward no 127</t>
  </si>
  <si>
    <t>127-18-000002</t>
  </si>
  <si>
    <t>Providing Name Board and Stickers in ward no. 127 in GovindarajanagaraConsitutuency</t>
  </si>
  <si>
    <t>127-16-000001</t>
  </si>
  <si>
    <t>Annual Operation And maintenance Of Street Lights at Moodalapalya in Ward No- 127</t>
  </si>
  <si>
    <t>Sree Mamatha Electrical Enterprises</t>
  </si>
  <si>
    <t>P0300</t>
  </si>
  <si>
    <t>M and R to Street Lights - Replacement of Burnt Bulbs etc. (Package)</t>
  </si>
  <si>
    <t>August</t>
  </si>
  <si>
    <t>127-16-000002</t>
  </si>
  <si>
    <t>Asphalting and other Improvemental works at 2nd Main road Panchasheelanagar in ward No 127</t>
  </si>
  <si>
    <t>Sri Nanjundeshwara Enterprises Prop Sri J Mohankumar</t>
  </si>
  <si>
    <t>127-17-000016</t>
  </si>
  <si>
    <t>Drilling and Commissioning Borewells in ward jurisdiction area in ward No 127</t>
  </si>
  <si>
    <t>127-17-000020</t>
  </si>
  <si>
    <t>Providing Pipeline from the existing borewell for supply of drinking water in ward No 127 1st stage and 2nd stage</t>
  </si>
  <si>
    <t>Drinking Water</t>
  </si>
  <si>
    <t>127-17-000004</t>
  </si>
  <si>
    <t>Construction of indoor stadium near Swamy Vivekananda park at BDA Layout in ward no 127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</si>
  <si>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</si>
  <si>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</si>
  <si>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127-17-000028</t>
  </si>
  <si>
    <t xml:space="preserve">Providing and fixing of LED Street lights in Ward No 127 in Govindarajnagar Division </t>
  </si>
  <si>
    <t>September</t>
  </si>
  <si>
    <t>127-13-000014</t>
  </si>
  <si>
    <t>Maintenance of BBMP drilled borewell sanitary and water supply in W-127</t>
  </si>
  <si>
    <t>127-15-000026</t>
  </si>
  <si>
    <t>Emergency works in Ward no-127 Providing and Construtng concrete roads to Moodalapalya old village Narrow roads in Ward No 127 Moodalapalya</t>
  </si>
  <si>
    <t>C A Ramesh</t>
  </si>
  <si>
    <t>October</t>
  </si>
  <si>
    <t>127-18-000006</t>
  </si>
  <si>
    <t xml:space="preserve">Improvement street light and energy sever system in ward No.127, Mudalapalya. </t>
  </si>
  <si>
    <t>Executive engineer -2 KRIDL</t>
  </si>
  <si>
    <t>P3290</t>
  </si>
  <si>
    <t>14th Finance Commission Works - Providing Street Lights and Maintenance</t>
  </si>
  <si>
    <t>Current</t>
  </si>
  <si>
    <t>November</t>
  </si>
  <si>
    <t>127-18-000021</t>
  </si>
  <si>
    <t xml:space="preserve">Works to be Excecuted in order to facilitate the installation of Indira Canteen in Ward no- 127 </t>
  </si>
  <si>
    <t>Indira Canteen</t>
  </si>
  <si>
    <t>P3106</t>
  </si>
  <si>
    <t>Nagarothana Works</t>
  </si>
  <si>
    <t>January</t>
  </si>
  <si>
    <t>March</t>
  </si>
  <si>
    <t>127-18-000031</t>
  </si>
  <si>
    <t>Providing illumination to indira Canteen at muddallapalya surrounding in ward no -127</t>
  </si>
  <si>
    <t>Exeuctive Engineer-2 KRIDL</t>
  </si>
  <si>
    <t>Trees, Parks &amp; Playgrounds</t>
  </si>
  <si>
    <t>127-17-000043</t>
  </si>
  <si>
    <t>Engagement of Gangman and Hiring of Tractor Tippers for cleaning and Maintenance of road side drains and other cleaning works in works in ward no 127</t>
  </si>
  <si>
    <t>127-17-000014</t>
  </si>
  <si>
    <t>Providing Re - Asphalting to 4th A and 4th B main roads at Kalyananagar in ward No 127</t>
  </si>
  <si>
    <t>Sri Nanjundeshwara Construction Prop M Rajesh</t>
  </si>
  <si>
    <t>127-17-000018</t>
  </si>
  <si>
    <t>Providing Concrete road to Shakthi garden dead end roads in ward No 127</t>
  </si>
  <si>
    <t>ZEN TEC Prop Nitingowda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</si>
</sst>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"/>
  <sheetViews>
    <sheetView tabSelected="1" workbookViewId="0">
      <pane ySplit="1" topLeftCell="A2" activePane="bottomLeft" state="frozen"/>
      <selection activeCell="H1" sqref="H1"/>
      <selection pane="bottomLeft" activeCell="A2" sqref="A2:XFD6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102</v>
      </c>
      <c r="B2" s="9" t="s">
        <v>33</v>
      </c>
      <c r="C2" s="10">
        <v>43194</v>
      </c>
      <c r="D2" s="11">
        <v>127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 t="shared" ref="L2:L7" si="0">"000197"</f>
        <v>000197</v>
      </c>
      <c r="M2" s="10">
        <v>43143</v>
      </c>
      <c r="N2" s="11" t="str">
        <f t="shared" ref="N2:N7" si="1">"000037"</f>
        <v>000037</v>
      </c>
      <c r="O2" s="10">
        <v>43277</v>
      </c>
      <c r="P2" s="11" t="str">
        <f>""</f>
        <v/>
      </c>
      <c r="Q2" s="10"/>
      <c r="R2" s="11">
        <v>17</v>
      </c>
      <c r="S2" s="11" t="str">
        <f>""</f>
        <v/>
      </c>
      <c r="T2" s="10"/>
      <c r="U2" s="14">
        <v>98.267799999999994</v>
      </c>
      <c r="V2" s="14">
        <v>3.3969999999999998</v>
      </c>
      <c r="W2" s="14">
        <v>94.870800000000003</v>
      </c>
      <c r="X2" s="11">
        <v>1</v>
      </c>
      <c r="Y2" s="10">
        <v>43194</v>
      </c>
      <c r="Z2" s="11">
        <v>9900000008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0.98267799999999994</v>
      </c>
      <c r="AG2" s="11" t="s">
        <v>46</v>
      </c>
    </row>
    <row r="3" spans="1:33" x14ac:dyDescent="0.2">
      <c r="A3" s="8">
        <v>103</v>
      </c>
      <c r="B3" s="9" t="s">
        <v>33</v>
      </c>
      <c r="C3" s="10">
        <v>43194</v>
      </c>
      <c r="D3" s="11">
        <v>127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38</v>
      </c>
      <c r="J3" s="12" t="s">
        <v>39</v>
      </c>
      <c r="K3" s="13" t="s">
        <v>40</v>
      </c>
      <c r="L3" s="11" t="str">
        <f t="shared" si="0"/>
        <v>000197</v>
      </c>
      <c r="M3" s="10">
        <v>43143</v>
      </c>
      <c r="N3" s="11" t="str">
        <f t="shared" si="1"/>
        <v>000037</v>
      </c>
      <c r="O3" s="10">
        <v>43277</v>
      </c>
      <c r="P3" s="11" t="str">
        <f>""</f>
        <v/>
      </c>
      <c r="Q3" s="10"/>
      <c r="R3" s="11">
        <v>17</v>
      </c>
      <c r="S3" s="11" t="str">
        <f>""</f>
        <v/>
      </c>
      <c r="T3" s="10"/>
      <c r="U3" s="14">
        <v>47.680300000000003</v>
      </c>
      <c r="V3" s="14">
        <v>1.7286999999999999</v>
      </c>
      <c r="W3" s="14">
        <v>45.951599999999999</v>
      </c>
      <c r="X3" s="11">
        <v>1</v>
      </c>
      <c r="Y3" s="10">
        <v>43194</v>
      </c>
      <c r="Z3" s="11">
        <v>9900000008</v>
      </c>
      <c r="AA3" s="12" t="s">
        <v>41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0.47680300000000003</v>
      </c>
      <c r="AG3" s="11" t="s">
        <v>46</v>
      </c>
    </row>
    <row r="4" spans="1:33" x14ac:dyDescent="0.2">
      <c r="A4" s="8">
        <v>104</v>
      </c>
      <c r="B4" s="9" t="s">
        <v>33</v>
      </c>
      <c r="C4" s="10">
        <v>43194</v>
      </c>
      <c r="D4" s="11">
        <v>127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38</v>
      </c>
      <c r="J4" s="12" t="s">
        <v>39</v>
      </c>
      <c r="K4" s="13" t="s">
        <v>40</v>
      </c>
      <c r="L4" s="11" t="str">
        <f t="shared" si="0"/>
        <v>000197</v>
      </c>
      <c r="M4" s="10">
        <v>43143</v>
      </c>
      <c r="N4" s="11" t="str">
        <f t="shared" si="1"/>
        <v>000037</v>
      </c>
      <c r="O4" s="10">
        <v>43277</v>
      </c>
      <c r="P4" s="11" t="str">
        <f>""</f>
        <v/>
      </c>
      <c r="Q4" s="10"/>
      <c r="R4" s="11">
        <v>17</v>
      </c>
      <c r="S4" s="11" t="str">
        <f>""</f>
        <v/>
      </c>
      <c r="T4" s="10"/>
      <c r="U4" s="14">
        <v>94.566400000000002</v>
      </c>
      <c r="V4" s="14">
        <v>3.4323000000000001</v>
      </c>
      <c r="W4" s="14">
        <v>91.134100000000004</v>
      </c>
      <c r="X4" s="11">
        <v>1</v>
      </c>
      <c r="Y4" s="10">
        <v>43194</v>
      </c>
      <c r="Z4" s="11">
        <v>9900000008</v>
      </c>
      <c r="AA4" s="12" t="s">
        <v>41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0.94566400000000006</v>
      </c>
      <c r="AG4" s="11" t="s">
        <v>46</v>
      </c>
    </row>
    <row r="5" spans="1:33" x14ac:dyDescent="0.2">
      <c r="A5" s="8">
        <v>105</v>
      </c>
      <c r="B5" s="9" t="s">
        <v>33</v>
      </c>
      <c r="C5" s="10">
        <v>43194</v>
      </c>
      <c r="D5" s="11">
        <v>127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38</v>
      </c>
      <c r="J5" s="12" t="s">
        <v>39</v>
      </c>
      <c r="K5" s="13" t="s">
        <v>40</v>
      </c>
      <c r="L5" s="11" t="str">
        <f t="shared" si="0"/>
        <v>000197</v>
      </c>
      <c r="M5" s="10">
        <v>43143</v>
      </c>
      <c r="N5" s="11" t="str">
        <f t="shared" si="1"/>
        <v>000037</v>
      </c>
      <c r="O5" s="10">
        <v>43277</v>
      </c>
      <c r="P5" s="11" t="str">
        <f>""</f>
        <v/>
      </c>
      <c r="Q5" s="10"/>
      <c r="R5" s="11">
        <v>17</v>
      </c>
      <c r="S5" s="11" t="str">
        <f>""</f>
        <v/>
      </c>
      <c r="T5" s="10"/>
      <c r="U5" s="14">
        <v>47.706400000000002</v>
      </c>
      <c r="V5" s="14">
        <v>1.7096</v>
      </c>
      <c r="W5" s="14">
        <v>45.9968</v>
      </c>
      <c r="X5" s="11">
        <v>1</v>
      </c>
      <c r="Y5" s="10">
        <v>43194</v>
      </c>
      <c r="Z5" s="11">
        <v>9900000008</v>
      </c>
      <c r="AA5" s="12" t="s">
        <v>41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0.47706400000000004</v>
      </c>
      <c r="AG5" s="11" t="s">
        <v>46</v>
      </c>
    </row>
    <row r="6" spans="1:33" x14ac:dyDescent="0.2">
      <c r="A6" s="8">
        <v>106</v>
      </c>
      <c r="B6" s="9" t="s">
        <v>33</v>
      </c>
      <c r="C6" s="10">
        <v>43194</v>
      </c>
      <c r="D6" s="11">
        <v>127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38</v>
      </c>
      <c r="J6" s="12" t="s">
        <v>39</v>
      </c>
      <c r="K6" s="13" t="s">
        <v>40</v>
      </c>
      <c r="L6" s="11" t="str">
        <f t="shared" si="0"/>
        <v>000197</v>
      </c>
      <c r="M6" s="10">
        <v>43143</v>
      </c>
      <c r="N6" s="11" t="str">
        <f t="shared" si="1"/>
        <v>000037</v>
      </c>
      <c r="O6" s="10">
        <v>43277</v>
      </c>
      <c r="P6" s="11" t="str">
        <f>""</f>
        <v/>
      </c>
      <c r="Q6" s="10"/>
      <c r="R6" s="11">
        <v>17</v>
      </c>
      <c r="S6" s="11" t="str">
        <f>""</f>
        <v/>
      </c>
      <c r="T6" s="10"/>
      <c r="U6" s="14">
        <v>22.3584</v>
      </c>
      <c r="V6" s="14">
        <v>0.80379999999999996</v>
      </c>
      <c r="W6" s="14">
        <v>21.554600000000001</v>
      </c>
      <c r="X6" s="11">
        <v>1</v>
      </c>
      <c r="Y6" s="10">
        <v>43194</v>
      </c>
      <c r="Z6" s="11">
        <v>9900000008</v>
      </c>
      <c r="AA6" s="12" t="s">
        <v>41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0.223584</v>
      </c>
      <c r="AG6" s="11" t="s">
        <v>46</v>
      </c>
    </row>
    <row r="7" spans="1:33" x14ac:dyDescent="0.2">
      <c r="A7" s="8">
        <v>107</v>
      </c>
      <c r="B7" s="9" t="s">
        <v>33</v>
      </c>
      <c r="C7" s="10">
        <v>43194</v>
      </c>
      <c r="D7" s="11">
        <v>127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38</v>
      </c>
      <c r="J7" s="12" t="s">
        <v>39</v>
      </c>
      <c r="K7" s="13" t="s">
        <v>40</v>
      </c>
      <c r="L7" s="11" t="str">
        <f t="shared" si="0"/>
        <v>000197</v>
      </c>
      <c r="M7" s="10">
        <v>43143</v>
      </c>
      <c r="N7" s="11" t="str">
        <f t="shared" si="1"/>
        <v>000037</v>
      </c>
      <c r="O7" s="10">
        <v>43277</v>
      </c>
      <c r="P7" s="11" t="str">
        <f>""</f>
        <v/>
      </c>
      <c r="Q7" s="10"/>
      <c r="R7" s="11">
        <v>17</v>
      </c>
      <c r="S7" s="11" t="str">
        <f>""</f>
        <v/>
      </c>
      <c r="T7" s="10"/>
      <c r="U7" s="14">
        <v>69.392499999999998</v>
      </c>
      <c r="V7" s="14">
        <v>2.4018999999999999</v>
      </c>
      <c r="W7" s="14">
        <v>66.990600000000001</v>
      </c>
      <c r="X7" s="11">
        <v>1</v>
      </c>
      <c r="Y7" s="10">
        <v>43194</v>
      </c>
      <c r="Z7" s="11">
        <v>9900000008</v>
      </c>
      <c r="AA7" s="12" t="s">
        <v>41</v>
      </c>
      <c r="AB7" s="11" t="s">
        <v>42</v>
      </c>
      <c r="AC7" s="12" t="s">
        <v>43</v>
      </c>
      <c r="AD7" s="11" t="s">
        <v>44</v>
      </c>
      <c r="AE7" s="12" t="s">
        <v>45</v>
      </c>
      <c r="AF7" s="14">
        <v>0.69392500000000001</v>
      </c>
      <c r="AG7" s="11" t="s">
        <v>46</v>
      </c>
    </row>
    <row r="8" spans="1:33" x14ac:dyDescent="0.2">
      <c r="A8" s="8">
        <v>108</v>
      </c>
      <c r="B8" s="9" t="s">
        <v>33</v>
      </c>
      <c r="C8" s="10">
        <v>43194</v>
      </c>
      <c r="D8" s="11">
        <v>127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47</v>
      </c>
      <c r="J8" s="12" t="s">
        <v>48</v>
      </c>
      <c r="K8" s="13" t="s">
        <v>49</v>
      </c>
      <c r="L8" s="11" t="str">
        <f>"000141"</f>
        <v>000141</v>
      </c>
      <c r="M8" s="10">
        <v>43162</v>
      </c>
      <c r="N8" s="11" t="str">
        <f>"000123"</f>
        <v>000123</v>
      </c>
      <c r="O8" s="10">
        <v>43182</v>
      </c>
      <c r="P8" s="11" t="str">
        <f>"000151"</f>
        <v>000151</v>
      </c>
      <c r="Q8" s="10">
        <v>43182</v>
      </c>
      <c r="R8" s="11">
        <v>18</v>
      </c>
      <c r="S8" s="11" t="str">
        <f>"000155"</f>
        <v>000155</v>
      </c>
      <c r="T8" s="10">
        <v>43193</v>
      </c>
      <c r="U8" s="14">
        <v>6.9983000000000004</v>
      </c>
      <c r="V8" s="14">
        <v>0.74180999999999997</v>
      </c>
      <c r="W8" s="14">
        <v>6.2564900000000003</v>
      </c>
      <c r="X8" s="11">
        <v>2</v>
      </c>
      <c r="Y8" s="10">
        <v>43194</v>
      </c>
      <c r="Z8" s="11">
        <v>9141395491</v>
      </c>
      <c r="AA8" s="12" t="s">
        <v>50</v>
      </c>
      <c r="AB8" s="11" t="s">
        <v>51</v>
      </c>
      <c r="AC8" s="12" t="s">
        <v>52</v>
      </c>
      <c r="AD8" s="11" t="s">
        <v>53</v>
      </c>
      <c r="AE8" s="12" t="s">
        <v>54</v>
      </c>
      <c r="AF8" s="14">
        <v>6.9983000000000004E-2</v>
      </c>
      <c r="AG8" s="11" t="s">
        <v>55</v>
      </c>
    </row>
    <row r="9" spans="1:33" x14ac:dyDescent="0.2">
      <c r="A9" s="8">
        <v>205</v>
      </c>
      <c r="B9" s="9" t="s">
        <v>33</v>
      </c>
      <c r="C9" s="10">
        <v>43195</v>
      </c>
      <c r="D9" s="11">
        <v>127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38</v>
      </c>
      <c r="J9" s="12" t="s">
        <v>39</v>
      </c>
      <c r="K9" s="13" t="s">
        <v>40</v>
      </c>
      <c r="L9" s="11" t="str">
        <f t="shared" ref="L9:L30" si="2">"000197"</f>
        <v>000197</v>
      </c>
      <c r="M9" s="10">
        <v>43143</v>
      </c>
      <c r="N9" s="11" t="str">
        <f t="shared" ref="N9:N30" si="3">"000037"</f>
        <v>000037</v>
      </c>
      <c r="O9" s="10">
        <v>43277</v>
      </c>
      <c r="P9" s="11" t="str">
        <f>""</f>
        <v/>
      </c>
      <c r="Q9" s="10"/>
      <c r="R9" s="11">
        <v>17</v>
      </c>
      <c r="S9" s="11" t="str">
        <f>""</f>
        <v/>
      </c>
      <c r="T9" s="10"/>
      <c r="U9" s="14">
        <v>41.837499999999999</v>
      </c>
      <c r="V9" s="14">
        <v>1.4977</v>
      </c>
      <c r="W9" s="14">
        <v>40.339799999999997</v>
      </c>
      <c r="X9" s="11">
        <v>6</v>
      </c>
      <c r="Y9" s="10">
        <v>43195</v>
      </c>
      <c r="Z9" s="11">
        <v>9900000008</v>
      </c>
      <c r="AA9" s="12" t="s">
        <v>41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0.418375</v>
      </c>
      <c r="AG9" s="11" t="s">
        <v>46</v>
      </c>
    </row>
    <row r="10" spans="1:33" x14ac:dyDescent="0.2">
      <c r="A10" s="8">
        <v>206</v>
      </c>
      <c r="B10" s="9" t="s">
        <v>33</v>
      </c>
      <c r="C10" s="10">
        <v>43195</v>
      </c>
      <c r="D10" s="11">
        <v>127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38</v>
      </c>
      <c r="J10" s="12" t="s">
        <v>39</v>
      </c>
      <c r="K10" s="13" t="s">
        <v>40</v>
      </c>
      <c r="L10" s="11" t="str">
        <f t="shared" si="2"/>
        <v>000197</v>
      </c>
      <c r="M10" s="10">
        <v>43143</v>
      </c>
      <c r="N10" s="11" t="str">
        <f t="shared" si="3"/>
        <v>000037</v>
      </c>
      <c r="O10" s="10">
        <v>43277</v>
      </c>
      <c r="P10" s="11" t="str">
        <f>""</f>
        <v/>
      </c>
      <c r="Q10" s="10"/>
      <c r="R10" s="11">
        <v>17</v>
      </c>
      <c r="S10" s="11" t="str">
        <f>""</f>
        <v/>
      </c>
      <c r="T10" s="10"/>
      <c r="U10" s="14">
        <v>17.526599999999998</v>
      </c>
      <c r="V10" s="14">
        <v>0.63239999999999996</v>
      </c>
      <c r="W10" s="14">
        <v>16.894200000000001</v>
      </c>
      <c r="X10" s="11">
        <v>6</v>
      </c>
      <c r="Y10" s="10">
        <v>43195</v>
      </c>
      <c r="Z10" s="11">
        <v>9900000008</v>
      </c>
      <c r="AA10" s="12" t="s">
        <v>41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v>0.17526599999999998</v>
      </c>
      <c r="AG10" s="11" t="s">
        <v>46</v>
      </c>
    </row>
    <row r="11" spans="1:33" x14ac:dyDescent="0.2">
      <c r="A11" s="8">
        <v>207</v>
      </c>
      <c r="B11" s="9" t="s">
        <v>33</v>
      </c>
      <c r="C11" s="10">
        <v>43195</v>
      </c>
      <c r="D11" s="11">
        <v>127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38</v>
      </c>
      <c r="J11" s="12" t="s">
        <v>39</v>
      </c>
      <c r="K11" s="13" t="s">
        <v>40</v>
      </c>
      <c r="L11" s="11" t="str">
        <f t="shared" si="2"/>
        <v>000197</v>
      </c>
      <c r="M11" s="10">
        <v>43143</v>
      </c>
      <c r="N11" s="11" t="str">
        <f t="shared" si="3"/>
        <v>000037</v>
      </c>
      <c r="O11" s="10">
        <v>43277</v>
      </c>
      <c r="P11" s="11" t="str">
        <f>""</f>
        <v/>
      </c>
      <c r="Q11" s="10"/>
      <c r="R11" s="11">
        <v>17</v>
      </c>
      <c r="S11" s="11" t="str">
        <f>""</f>
        <v/>
      </c>
      <c r="T11" s="10"/>
      <c r="U11" s="14">
        <v>29.389600000000002</v>
      </c>
      <c r="V11" s="14">
        <v>0.91169999999999995</v>
      </c>
      <c r="W11" s="14">
        <v>28.477900000000002</v>
      </c>
      <c r="X11" s="11">
        <v>6</v>
      </c>
      <c r="Y11" s="10">
        <v>43195</v>
      </c>
      <c r="Z11" s="11">
        <v>9900000008</v>
      </c>
      <c r="AA11" s="12" t="s">
        <v>41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v>0.29389599999999999</v>
      </c>
      <c r="AG11" s="11" t="s">
        <v>46</v>
      </c>
    </row>
    <row r="12" spans="1:33" x14ac:dyDescent="0.2">
      <c r="A12" s="8">
        <v>208</v>
      </c>
      <c r="B12" s="9" t="s">
        <v>33</v>
      </c>
      <c r="C12" s="10">
        <v>43195</v>
      </c>
      <c r="D12" s="11">
        <v>127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38</v>
      </c>
      <c r="J12" s="12" t="s">
        <v>39</v>
      </c>
      <c r="K12" s="13" t="s">
        <v>40</v>
      </c>
      <c r="L12" s="11" t="str">
        <f t="shared" si="2"/>
        <v>000197</v>
      </c>
      <c r="M12" s="10">
        <v>43143</v>
      </c>
      <c r="N12" s="11" t="str">
        <f t="shared" si="3"/>
        <v>000037</v>
      </c>
      <c r="O12" s="10">
        <v>43277</v>
      </c>
      <c r="P12" s="11" t="str">
        <f>""</f>
        <v/>
      </c>
      <c r="Q12" s="10"/>
      <c r="R12" s="11">
        <v>17</v>
      </c>
      <c r="S12" s="11" t="str">
        <f>""</f>
        <v/>
      </c>
      <c r="T12" s="10"/>
      <c r="U12" s="14">
        <v>65.421700000000001</v>
      </c>
      <c r="V12" s="14">
        <v>2.3489</v>
      </c>
      <c r="W12" s="14">
        <v>63.072800000000001</v>
      </c>
      <c r="X12" s="11">
        <v>6</v>
      </c>
      <c r="Y12" s="10">
        <v>43195</v>
      </c>
      <c r="Z12" s="11">
        <v>9900000008</v>
      </c>
      <c r="AA12" s="12" t="s">
        <v>41</v>
      </c>
      <c r="AB12" s="11" t="s">
        <v>42</v>
      </c>
      <c r="AC12" s="12" t="s">
        <v>43</v>
      </c>
      <c r="AD12" s="11" t="s">
        <v>44</v>
      </c>
      <c r="AE12" s="12" t="s">
        <v>45</v>
      </c>
      <c r="AF12" s="14">
        <v>0.65421700000000005</v>
      </c>
      <c r="AG12" s="11" t="s">
        <v>46</v>
      </c>
    </row>
    <row r="13" spans="1:33" x14ac:dyDescent="0.2">
      <c r="A13" s="8">
        <v>209</v>
      </c>
      <c r="B13" s="9" t="s">
        <v>33</v>
      </c>
      <c r="C13" s="10">
        <v>43195</v>
      </c>
      <c r="D13" s="11">
        <v>127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38</v>
      </c>
      <c r="J13" s="12" t="s">
        <v>39</v>
      </c>
      <c r="K13" s="13" t="s">
        <v>40</v>
      </c>
      <c r="L13" s="11" t="str">
        <f t="shared" si="2"/>
        <v>000197</v>
      </c>
      <c r="M13" s="10">
        <v>43143</v>
      </c>
      <c r="N13" s="11" t="str">
        <f t="shared" si="3"/>
        <v>000037</v>
      </c>
      <c r="O13" s="10">
        <v>43277</v>
      </c>
      <c r="P13" s="11" t="str">
        <f>""</f>
        <v/>
      </c>
      <c r="Q13" s="10"/>
      <c r="R13" s="11">
        <v>17</v>
      </c>
      <c r="S13" s="11" t="str">
        <f>""</f>
        <v/>
      </c>
      <c r="T13" s="10"/>
      <c r="U13" s="14">
        <v>27.817299999999999</v>
      </c>
      <c r="V13" s="14">
        <v>1.0022</v>
      </c>
      <c r="W13" s="14">
        <v>26.815100000000001</v>
      </c>
      <c r="X13" s="11">
        <v>6</v>
      </c>
      <c r="Y13" s="10">
        <v>43195</v>
      </c>
      <c r="Z13" s="11">
        <v>9900000008</v>
      </c>
      <c r="AA13" s="12" t="s">
        <v>41</v>
      </c>
      <c r="AB13" s="11" t="s">
        <v>42</v>
      </c>
      <c r="AC13" s="12" t="s">
        <v>43</v>
      </c>
      <c r="AD13" s="11" t="s">
        <v>44</v>
      </c>
      <c r="AE13" s="12" t="s">
        <v>45</v>
      </c>
      <c r="AF13" s="14">
        <v>0.278173</v>
      </c>
      <c r="AG13" s="11" t="s">
        <v>46</v>
      </c>
    </row>
    <row r="14" spans="1:33" x14ac:dyDescent="0.2">
      <c r="A14" s="8">
        <v>210</v>
      </c>
      <c r="B14" s="9" t="s">
        <v>33</v>
      </c>
      <c r="C14" s="10">
        <v>43195</v>
      </c>
      <c r="D14" s="11">
        <v>127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38</v>
      </c>
      <c r="J14" s="12" t="s">
        <v>39</v>
      </c>
      <c r="K14" s="13" t="s">
        <v>40</v>
      </c>
      <c r="L14" s="11" t="str">
        <f t="shared" si="2"/>
        <v>000197</v>
      </c>
      <c r="M14" s="10">
        <v>43143</v>
      </c>
      <c r="N14" s="11" t="str">
        <f t="shared" si="3"/>
        <v>000037</v>
      </c>
      <c r="O14" s="10">
        <v>43277</v>
      </c>
      <c r="P14" s="11" t="str">
        <f>""</f>
        <v/>
      </c>
      <c r="Q14" s="10"/>
      <c r="R14" s="11">
        <v>17</v>
      </c>
      <c r="S14" s="11" t="str">
        <f>""</f>
        <v/>
      </c>
      <c r="T14" s="10"/>
      <c r="U14" s="14">
        <v>300.1506</v>
      </c>
      <c r="V14" s="14">
        <v>10.105399999999999</v>
      </c>
      <c r="W14" s="14">
        <v>290.04520000000002</v>
      </c>
      <c r="X14" s="11">
        <v>6</v>
      </c>
      <c r="Y14" s="10">
        <v>43195</v>
      </c>
      <c r="Z14" s="11">
        <v>9900000008</v>
      </c>
      <c r="AA14" s="12" t="s">
        <v>41</v>
      </c>
      <c r="AB14" s="11" t="s">
        <v>42</v>
      </c>
      <c r="AC14" s="12" t="s">
        <v>43</v>
      </c>
      <c r="AD14" s="11" t="s">
        <v>44</v>
      </c>
      <c r="AE14" s="12" t="s">
        <v>45</v>
      </c>
      <c r="AF14" s="14">
        <v>3.001506</v>
      </c>
      <c r="AG14" s="11" t="s">
        <v>46</v>
      </c>
    </row>
    <row r="15" spans="1:33" x14ac:dyDescent="0.2">
      <c r="A15" s="8">
        <v>211</v>
      </c>
      <c r="B15" s="9" t="s">
        <v>33</v>
      </c>
      <c r="C15" s="10">
        <v>43195</v>
      </c>
      <c r="D15" s="11">
        <v>127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38</v>
      </c>
      <c r="J15" s="12" t="s">
        <v>39</v>
      </c>
      <c r="K15" s="13" t="s">
        <v>40</v>
      </c>
      <c r="L15" s="11" t="str">
        <f t="shared" si="2"/>
        <v>000197</v>
      </c>
      <c r="M15" s="10">
        <v>43143</v>
      </c>
      <c r="N15" s="11" t="str">
        <f t="shared" si="3"/>
        <v>000037</v>
      </c>
      <c r="O15" s="10">
        <v>43277</v>
      </c>
      <c r="P15" s="11" t="str">
        <f>""</f>
        <v/>
      </c>
      <c r="Q15" s="10"/>
      <c r="R15" s="11">
        <v>17</v>
      </c>
      <c r="S15" s="11" t="str">
        <f>""</f>
        <v/>
      </c>
      <c r="T15" s="10"/>
      <c r="U15" s="14">
        <v>17.529</v>
      </c>
      <c r="V15" s="14">
        <v>0.59409999999999996</v>
      </c>
      <c r="W15" s="14">
        <v>16.934899999999999</v>
      </c>
      <c r="X15" s="11">
        <v>6</v>
      </c>
      <c r="Y15" s="10">
        <v>43195</v>
      </c>
      <c r="Z15" s="11">
        <v>9900000008</v>
      </c>
      <c r="AA15" s="12" t="s">
        <v>41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v>0.17529</v>
      </c>
      <c r="AG15" s="11" t="s">
        <v>46</v>
      </c>
    </row>
    <row r="16" spans="1:33" x14ac:dyDescent="0.2">
      <c r="A16" s="8">
        <v>212</v>
      </c>
      <c r="B16" s="9" t="s">
        <v>33</v>
      </c>
      <c r="C16" s="10">
        <v>43195</v>
      </c>
      <c r="D16" s="11">
        <v>127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38</v>
      </c>
      <c r="J16" s="12" t="s">
        <v>39</v>
      </c>
      <c r="K16" s="13" t="s">
        <v>40</v>
      </c>
      <c r="L16" s="11" t="str">
        <f t="shared" si="2"/>
        <v>000197</v>
      </c>
      <c r="M16" s="10">
        <v>43143</v>
      </c>
      <c r="N16" s="11" t="str">
        <f t="shared" si="3"/>
        <v>000037</v>
      </c>
      <c r="O16" s="10">
        <v>43277</v>
      </c>
      <c r="P16" s="11" t="str">
        <f>""</f>
        <v/>
      </c>
      <c r="Q16" s="10"/>
      <c r="R16" s="11">
        <v>17</v>
      </c>
      <c r="S16" s="11" t="str">
        <f>""</f>
        <v/>
      </c>
      <c r="T16" s="10"/>
      <c r="U16" s="14">
        <v>45.4054</v>
      </c>
      <c r="V16" s="14">
        <v>1.6082000000000001</v>
      </c>
      <c r="W16" s="14">
        <v>43.797199999999997</v>
      </c>
      <c r="X16" s="11">
        <v>6</v>
      </c>
      <c r="Y16" s="10">
        <v>43195</v>
      </c>
      <c r="Z16" s="11">
        <v>9900000008</v>
      </c>
      <c r="AA16" s="12" t="s">
        <v>41</v>
      </c>
      <c r="AB16" s="11" t="s">
        <v>42</v>
      </c>
      <c r="AC16" s="12" t="s">
        <v>43</v>
      </c>
      <c r="AD16" s="11" t="s">
        <v>44</v>
      </c>
      <c r="AE16" s="12" t="s">
        <v>45</v>
      </c>
      <c r="AF16" s="14">
        <v>0.45405400000000001</v>
      </c>
      <c r="AG16" s="11" t="s">
        <v>46</v>
      </c>
    </row>
    <row r="17" spans="1:33" x14ac:dyDescent="0.2">
      <c r="A17" s="8">
        <v>213</v>
      </c>
      <c r="B17" s="9" t="s">
        <v>33</v>
      </c>
      <c r="C17" s="10">
        <v>43195</v>
      </c>
      <c r="D17" s="11">
        <v>127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38</v>
      </c>
      <c r="J17" s="12" t="s">
        <v>39</v>
      </c>
      <c r="K17" s="13" t="s">
        <v>40</v>
      </c>
      <c r="L17" s="11" t="str">
        <f t="shared" si="2"/>
        <v>000197</v>
      </c>
      <c r="M17" s="10">
        <v>43143</v>
      </c>
      <c r="N17" s="11" t="str">
        <f t="shared" si="3"/>
        <v>000037</v>
      </c>
      <c r="O17" s="10">
        <v>43277</v>
      </c>
      <c r="P17" s="11" t="str">
        <f>""</f>
        <v/>
      </c>
      <c r="Q17" s="10"/>
      <c r="R17" s="11">
        <v>17</v>
      </c>
      <c r="S17" s="11" t="str">
        <f>""</f>
        <v/>
      </c>
      <c r="T17" s="10"/>
      <c r="U17" s="14">
        <v>35.244199999999999</v>
      </c>
      <c r="V17" s="14">
        <v>1.2696000000000001</v>
      </c>
      <c r="W17" s="14">
        <v>33.974600000000002</v>
      </c>
      <c r="X17" s="11">
        <v>6</v>
      </c>
      <c r="Y17" s="10">
        <v>43195</v>
      </c>
      <c r="Z17" s="11">
        <v>9900000008</v>
      </c>
      <c r="AA17" s="12" t="s">
        <v>41</v>
      </c>
      <c r="AB17" s="11" t="s">
        <v>42</v>
      </c>
      <c r="AC17" s="12" t="s">
        <v>43</v>
      </c>
      <c r="AD17" s="11" t="s">
        <v>44</v>
      </c>
      <c r="AE17" s="12" t="s">
        <v>45</v>
      </c>
      <c r="AF17" s="14">
        <v>0.35244199999999998</v>
      </c>
      <c r="AG17" s="11" t="s">
        <v>46</v>
      </c>
    </row>
    <row r="18" spans="1:33" x14ac:dyDescent="0.2">
      <c r="A18" s="8">
        <v>214</v>
      </c>
      <c r="B18" s="9" t="s">
        <v>33</v>
      </c>
      <c r="C18" s="10">
        <v>43195</v>
      </c>
      <c r="D18" s="11">
        <v>127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38</v>
      </c>
      <c r="J18" s="12" t="s">
        <v>39</v>
      </c>
      <c r="K18" s="13" t="s">
        <v>40</v>
      </c>
      <c r="L18" s="11" t="str">
        <f t="shared" si="2"/>
        <v>000197</v>
      </c>
      <c r="M18" s="10">
        <v>43143</v>
      </c>
      <c r="N18" s="11" t="str">
        <f t="shared" si="3"/>
        <v>000037</v>
      </c>
      <c r="O18" s="10">
        <v>43277</v>
      </c>
      <c r="P18" s="11" t="str">
        <f>""</f>
        <v/>
      </c>
      <c r="Q18" s="10"/>
      <c r="R18" s="11">
        <v>17</v>
      </c>
      <c r="S18" s="11" t="str">
        <f>""</f>
        <v/>
      </c>
      <c r="T18" s="10"/>
      <c r="U18" s="14">
        <v>105.7223</v>
      </c>
      <c r="V18" s="14">
        <v>3.4982000000000002</v>
      </c>
      <c r="W18" s="14">
        <v>102.22410000000001</v>
      </c>
      <c r="X18" s="11">
        <v>6</v>
      </c>
      <c r="Y18" s="10">
        <v>43195</v>
      </c>
      <c r="Z18" s="11">
        <v>9900000008</v>
      </c>
      <c r="AA18" s="12" t="s">
        <v>41</v>
      </c>
      <c r="AB18" s="11" t="s">
        <v>42</v>
      </c>
      <c r="AC18" s="12" t="s">
        <v>43</v>
      </c>
      <c r="AD18" s="11" t="s">
        <v>44</v>
      </c>
      <c r="AE18" s="12" t="s">
        <v>45</v>
      </c>
      <c r="AF18" s="14">
        <v>1.057223</v>
      </c>
      <c r="AG18" s="11" t="s">
        <v>46</v>
      </c>
    </row>
    <row r="19" spans="1:33" x14ac:dyDescent="0.2">
      <c r="A19" s="8">
        <v>215</v>
      </c>
      <c r="B19" s="9" t="s">
        <v>33</v>
      </c>
      <c r="C19" s="10">
        <v>43195</v>
      </c>
      <c r="D19" s="11">
        <v>127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38</v>
      </c>
      <c r="J19" s="12" t="s">
        <v>39</v>
      </c>
      <c r="K19" s="13" t="s">
        <v>40</v>
      </c>
      <c r="L19" s="11" t="str">
        <f t="shared" si="2"/>
        <v>000197</v>
      </c>
      <c r="M19" s="10">
        <v>43143</v>
      </c>
      <c r="N19" s="11" t="str">
        <f t="shared" si="3"/>
        <v>000037</v>
      </c>
      <c r="O19" s="10">
        <v>43277</v>
      </c>
      <c r="P19" s="11" t="str">
        <f>""</f>
        <v/>
      </c>
      <c r="Q19" s="10"/>
      <c r="R19" s="11">
        <v>17</v>
      </c>
      <c r="S19" s="11" t="str">
        <f>""</f>
        <v/>
      </c>
      <c r="T19" s="10"/>
      <c r="U19" s="14">
        <v>243.89320000000001</v>
      </c>
      <c r="V19" s="14">
        <v>8.0513999999999992</v>
      </c>
      <c r="W19" s="14">
        <v>235.84180000000001</v>
      </c>
      <c r="X19" s="11">
        <v>6</v>
      </c>
      <c r="Y19" s="10">
        <v>43195</v>
      </c>
      <c r="Z19" s="11">
        <v>9900000008</v>
      </c>
      <c r="AA19" s="12" t="s">
        <v>41</v>
      </c>
      <c r="AB19" s="11" t="s">
        <v>42</v>
      </c>
      <c r="AC19" s="12" t="s">
        <v>43</v>
      </c>
      <c r="AD19" s="11" t="s">
        <v>44</v>
      </c>
      <c r="AE19" s="12" t="s">
        <v>45</v>
      </c>
      <c r="AF19" s="14">
        <v>2.4389319999999999</v>
      </c>
      <c r="AG19" s="11" t="s">
        <v>46</v>
      </c>
    </row>
    <row r="20" spans="1:33" x14ac:dyDescent="0.2">
      <c r="A20" s="8">
        <v>216</v>
      </c>
      <c r="B20" s="9" t="s">
        <v>33</v>
      </c>
      <c r="C20" s="10">
        <v>43195</v>
      </c>
      <c r="D20" s="11">
        <v>127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38</v>
      </c>
      <c r="J20" s="12" t="s">
        <v>39</v>
      </c>
      <c r="K20" s="13" t="s">
        <v>40</v>
      </c>
      <c r="L20" s="11" t="str">
        <f t="shared" si="2"/>
        <v>000197</v>
      </c>
      <c r="M20" s="10">
        <v>43143</v>
      </c>
      <c r="N20" s="11" t="str">
        <f t="shared" si="3"/>
        <v>000037</v>
      </c>
      <c r="O20" s="10">
        <v>43277</v>
      </c>
      <c r="P20" s="11" t="str">
        <f>""</f>
        <v/>
      </c>
      <c r="Q20" s="10"/>
      <c r="R20" s="11">
        <v>17</v>
      </c>
      <c r="S20" s="11" t="str">
        <f>""</f>
        <v/>
      </c>
      <c r="T20" s="10"/>
      <c r="U20" s="14">
        <v>159.3826</v>
      </c>
      <c r="V20" s="14">
        <v>5.2615999999999996</v>
      </c>
      <c r="W20" s="14">
        <v>154.12100000000001</v>
      </c>
      <c r="X20" s="11">
        <v>6</v>
      </c>
      <c r="Y20" s="10">
        <v>43195</v>
      </c>
      <c r="Z20" s="11">
        <v>9900000008</v>
      </c>
      <c r="AA20" s="12" t="s">
        <v>41</v>
      </c>
      <c r="AB20" s="11" t="s">
        <v>42</v>
      </c>
      <c r="AC20" s="12" t="s">
        <v>43</v>
      </c>
      <c r="AD20" s="11" t="s">
        <v>44</v>
      </c>
      <c r="AE20" s="12" t="s">
        <v>45</v>
      </c>
      <c r="AF20" s="14">
        <v>1.593826</v>
      </c>
      <c r="AG20" s="11" t="s">
        <v>46</v>
      </c>
    </row>
    <row r="21" spans="1:33" x14ac:dyDescent="0.2">
      <c r="A21" s="8">
        <v>217</v>
      </c>
      <c r="B21" s="9" t="s">
        <v>33</v>
      </c>
      <c r="C21" s="10">
        <v>43195</v>
      </c>
      <c r="D21" s="11">
        <v>127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38</v>
      </c>
      <c r="J21" s="12" t="s">
        <v>39</v>
      </c>
      <c r="K21" s="13" t="s">
        <v>40</v>
      </c>
      <c r="L21" s="11" t="str">
        <f t="shared" si="2"/>
        <v>000197</v>
      </c>
      <c r="M21" s="10">
        <v>43143</v>
      </c>
      <c r="N21" s="11" t="str">
        <f t="shared" si="3"/>
        <v>000037</v>
      </c>
      <c r="O21" s="10">
        <v>43277</v>
      </c>
      <c r="P21" s="11" t="str">
        <f>""</f>
        <v/>
      </c>
      <c r="Q21" s="10"/>
      <c r="R21" s="11">
        <v>17</v>
      </c>
      <c r="S21" s="11" t="str">
        <f>""</f>
        <v/>
      </c>
      <c r="T21" s="10"/>
      <c r="U21" s="14">
        <v>562.00930000000005</v>
      </c>
      <c r="V21" s="14">
        <v>19.9329</v>
      </c>
      <c r="W21" s="14">
        <v>542.07640000000004</v>
      </c>
      <c r="X21" s="11">
        <v>6</v>
      </c>
      <c r="Y21" s="10">
        <v>43195</v>
      </c>
      <c r="Z21" s="11">
        <v>9900000008</v>
      </c>
      <c r="AA21" s="12" t="s">
        <v>41</v>
      </c>
      <c r="AB21" s="11" t="s">
        <v>42</v>
      </c>
      <c r="AC21" s="12" t="s">
        <v>43</v>
      </c>
      <c r="AD21" s="11" t="s">
        <v>44</v>
      </c>
      <c r="AE21" s="12" t="s">
        <v>45</v>
      </c>
      <c r="AF21" s="14">
        <v>5.6200930000000007</v>
      </c>
      <c r="AG21" s="11" t="s">
        <v>46</v>
      </c>
    </row>
    <row r="22" spans="1:33" x14ac:dyDescent="0.2">
      <c r="A22" s="8">
        <v>218</v>
      </c>
      <c r="B22" s="9" t="s">
        <v>33</v>
      </c>
      <c r="C22" s="10">
        <v>43195</v>
      </c>
      <c r="D22" s="11">
        <v>127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38</v>
      </c>
      <c r="J22" s="12" t="s">
        <v>39</v>
      </c>
      <c r="K22" s="13" t="s">
        <v>40</v>
      </c>
      <c r="L22" s="11" t="str">
        <f t="shared" si="2"/>
        <v>000197</v>
      </c>
      <c r="M22" s="10">
        <v>43143</v>
      </c>
      <c r="N22" s="11" t="str">
        <f t="shared" si="3"/>
        <v>000037</v>
      </c>
      <c r="O22" s="10">
        <v>43277</v>
      </c>
      <c r="P22" s="11" t="str">
        <f>""</f>
        <v/>
      </c>
      <c r="Q22" s="10"/>
      <c r="R22" s="11">
        <v>17</v>
      </c>
      <c r="S22" s="11" t="str">
        <f>""</f>
        <v/>
      </c>
      <c r="T22" s="10"/>
      <c r="U22" s="14">
        <v>29.1736</v>
      </c>
      <c r="V22" s="14">
        <v>1.0250999999999999</v>
      </c>
      <c r="W22" s="14">
        <v>28.148499999999999</v>
      </c>
      <c r="X22" s="11">
        <v>6</v>
      </c>
      <c r="Y22" s="10">
        <v>43195</v>
      </c>
      <c r="Z22" s="11">
        <v>9900000008</v>
      </c>
      <c r="AA22" s="12" t="s">
        <v>41</v>
      </c>
      <c r="AB22" s="11" t="s">
        <v>42</v>
      </c>
      <c r="AC22" s="12" t="s">
        <v>43</v>
      </c>
      <c r="AD22" s="11" t="s">
        <v>44</v>
      </c>
      <c r="AE22" s="12" t="s">
        <v>45</v>
      </c>
      <c r="AF22" s="14">
        <v>0.291736</v>
      </c>
      <c r="AG22" s="11" t="s">
        <v>46</v>
      </c>
    </row>
    <row r="23" spans="1:33" x14ac:dyDescent="0.2">
      <c r="A23" s="8">
        <v>219</v>
      </c>
      <c r="B23" s="9" t="s">
        <v>33</v>
      </c>
      <c r="C23" s="10">
        <v>43195</v>
      </c>
      <c r="D23" s="11">
        <v>127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38</v>
      </c>
      <c r="J23" s="12" t="s">
        <v>39</v>
      </c>
      <c r="K23" s="13" t="s">
        <v>40</v>
      </c>
      <c r="L23" s="11" t="str">
        <f t="shared" si="2"/>
        <v>000197</v>
      </c>
      <c r="M23" s="10">
        <v>43143</v>
      </c>
      <c r="N23" s="11" t="str">
        <f t="shared" si="3"/>
        <v>000037</v>
      </c>
      <c r="O23" s="10">
        <v>43277</v>
      </c>
      <c r="P23" s="11" t="str">
        <f>""</f>
        <v/>
      </c>
      <c r="Q23" s="10"/>
      <c r="R23" s="11">
        <v>17</v>
      </c>
      <c r="S23" s="11" t="str">
        <f>""</f>
        <v/>
      </c>
      <c r="T23" s="10"/>
      <c r="U23" s="14">
        <v>13.1518</v>
      </c>
      <c r="V23" s="14">
        <v>0.46850000000000003</v>
      </c>
      <c r="W23" s="14">
        <v>12.683299999999999</v>
      </c>
      <c r="X23" s="11">
        <v>6</v>
      </c>
      <c r="Y23" s="10">
        <v>43195</v>
      </c>
      <c r="Z23" s="11">
        <v>9900000008</v>
      </c>
      <c r="AA23" s="12" t="s">
        <v>41</v>
      </c>
      <c r="AB23" s="11" t="s">
        <v>42</v>
      </c>
      <c r="AC23" s="12" t="s">
        <v>43</v>
      </c>
      <c r="AD23" s="11" t="s">
        <v>44</v>
      </c>
      <c r="AE23" s="12" t="s">
        <v>45</v>
      </c>
      <c r="AF23" s="14">
        <v>0.131518</v>
      </c>
      <c r="AG23" s="11" t="s">
        <v>46</v>
      </c>
    </row>
    <row r="24" spans="1:33" x14ac:dyDescent="0.2">
      <c r="A24" s="8">
        <v>220</v>
      </c>
      <c r="B24" s="9" t="s">
        <v>33</v>
      </c>
      <c r="C24" s="10">
        <v>43195</v>
      </c>
      <c r="D24" s="11">
        <v>127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38</v>
      </c>
      <c r="J24" s="12" t="s">
        <v>39</v>
      </c>
      <c r="K24" s="13" t="s">
        <v>40</v>
      </c>
      <c r="L24" s="11" t="str">
        <f t="shared" si="2"/>
        <v>000197</v>
      </c>
      <c r="M24" s="10">
        <v>43143</v>
      </c>
      <c r="N24" s="11" t="str">
        <f t="shared" si="3"/>
        <v>000037</v>
      </c>
      <c r="O24" s="10">
        <v>43277</v>
      </c>
      <c r="P24" s="11" t="str">
        <f>""</f>
        <v/>
      </c>
      <c r="Q24" s="10"/>
      <c r="R24" s="11">
        <v>17</v>
      </c>
      <c r="S24" s="11" t="str">
        <f>""</f>
        <v/>
      </c>
      <c r="T24" s="10"/>
      <c r="U24" s="14">
        <v>9.9345999999999997</v>
      </c>
      <c r="V24" s="14">
        <v>0.31369999999999998</v>
      </c>
      <c r="W24" s="14">
        <v>9.6209000000000007</v>
      </c>
      <c r="X24" s="11">
        <v>6</v>
      </c>
      <c r="Y24" s="10">
        <v>43195</v>
      </c>
      <c r="Z24" s="11">
        <v>9900000008</v>
      </c>
      <c r="AA24" s="12" t="s">
        <v>41</v>
      </c>
      <c r="AB24" s="11" t="s">
        <v>42</v>
      </c>
      <c r="AC24" s="12" t="s">
        <v>43</v>
      </c>
      <c r="AD24" s="11" t="s">
        <v>44</v>
      </c>
      <c r="AE24" s="12" t="s">
        <v>45</v>
      </c>
      <c r="AF24" s="14">
        <v>9.934599999999999E-2</v>
      </c>
      <c r="AG24" s="11" t="s">
        <v>46</v>
      </c>
    </row>
    <row r="25" spans="1:33" x14ac:dyDescent="0.2">
      <c r="A25" s="8">
        <v>221</v>
      </c>
      <c r="B25" s="9" t="s">
        <v>33</v>
      </c>
      <c r="C25" s="10">
        <v>43195</v>
      </c>
      <c r="D25" s="11">
        <v>127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38</v>
      </c>
      <c r="J25" s="12" t="s">
        <v>39</v>
      </c>
      <c r="K25" s="13" t="s">
        <v>40</v>
      </c>
      <c r="L25" s="11" t="str">
        <f t="shared" si="2"/>
        <v>000197</v>
      </c>
      <c r="M25" s="10">
        <v>43143</v>
      </c>
      <c r="N25" s="11" t="str">
        <f t="shared" si="3"/>
        <v>000037</v>
      </c>
      <c r="O25" s="10">
        <v>43277</v>
      </c>
      <c r="P25" s="11" t="str">
        <f>""</f>
        <v/>
      </c>
      <c r="Q25" s="10"/>
      <c r="R25" s="11">
        <v>17</v>
      </c>
      <c r="S25" s="11" t="str">
        <f>""</f>
        <v/>
      </c>
      <c r="T25" s="10"/>
      <c r="U25" s="14">
        <v>20.554200000000002</v>
      </c>
      <c r="V25" s="14">
        <v>0.71789999999999998</v>
      </c>
      <c r="W25" s="14">
        <v>19.836300000000001</v>
      </c>
      <c r="X25" s="11">
        <v>6</v>
      </c>
      <c r="Y25" s="10">
        <v>43195</v>
      </c>
      <c r="Z25" s="11">
        <v>9900000008</v>
      </c>
      <c r="AA25" s="12" t="s">
        <v>41</v>
      </c>
      <c r="AB25" s="11" t="s">
        <v>42</v>
      </c>
      <c r="AC25" s="12" t="s">
        <v>43</v>
      </c>
      <c r="AD25" s="11" t="s">
        <v>44</v>
      </c>
      <c r="AE25" s="12" t="s">
        <v>45</v>
      </c>
      <c r="AF25" s="14">
        <v>0.205542</v>
      </c>
      <c r="AG25" s="11" t="s">
        <v>46</v>
      </c>
    </row>
    <row r="26" spans="1:33" x14ac:dyDescent="0.2">
      <c r="A26" s="8">
        <v>264</v>
      </c>
      <c r="B26" s="9" t="s">
        <v>33</v>
      </c>
      <c r="C26" s="10">
        <v>43196</v>
      </c>
      <c r="D26" s="11">
        <v>127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38</v>
      </c>
      <c r="J26" s="12" t="s">
        <v>39</v>
      </c>
      <c r="K26" s="13" t="s">
        <v>40</v>
      </c>
      <c r="L26" s="11" t="str">
        <f t="shared" si="2"/>
        <v>000197</v>
      </c>
      <c r="M26" s="10">
        <v>43143</v>
      </c>
      <c r="N26" s="11" t="str">
        <f t="shared" si="3"/>
        <v>000037</v>
      </c>
      <c r="O26" s="10">
        <v>43277</v>
      </c>
      <c r="P26" s="11" t="str">
        <f>""</f>
        <v/>
      </c>
      <c r="Q26" s="10"/>
      <c r="R26" s="11">
        <v>17</v>
      </c>
      <c r="S26" s="11" t="str">
        <f>""</f>
        <v/>
      </c>
      <c r="T26" s="10"/>
      <c r="U26" s="14">
        <v>104.6812</v>
      </c>
      <c r="V26" s="14">
        <v>3.6959</v>
      </c>
      <c r="W26" s="14">
        <v>100.9853</v>
      </c>
      <c r="X26" s="11">
        <v>7</v>
      </c>
      <c r="Y26" s="10">
        <v>43196</v>
      </c>
      <c r="Z26" s="11">
        <v>9900000008</v>
      </c>
      <c r="AA26" s="12" t="s">
        <v>41</v>
      </c>
      <c r="AB26" s="11" t="s">
        <v>42</v>
      </c>
      <c r="AC26" s="12" t="s">
        <v>43</v>
      </c>
      <c r="AD26" s="11" t="s">
        <v>44</v>
      </c>
      <c r="AE26" s="12" t="s">
        <v>45</v>
      </c>
      <c r="AF26" s="14">
        <v>1.0468120000000001</v>
      </c>
      <c r="AG26" s="11" t="s">
        <v>46</v>
      </c>
    </row>
    <row r="27" spans="1:33" x14ac:dyDescent="0.2">
      <c r="A27" s="8">
        <v>265</v>
      </c>
      <c r="B27" s="9" t="s">
        <v>33</v>
      </c>
      <c r="C27" s="10">
        <v>43196</v>
      </c>
      <c r="D27" s="11">
        <v>127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38</v>
      </c>
      <c r="J27" s="12" t="s">
        <v>39</v>
      </c>
      <c r="K27" s="13" t="s">
        <v>40</v>
      </c>
      <c r="L27" s="11" t="str">
        <f t="shared" si="2"/>
        <v>000197</v>
      </c>
      <c r="M27" s="10">
        <v>43143</v>
      </c>
      <c r="N27" s="11" t="str">
        <f t="shared" si="3"/>
        <v>000037</v>
      </c>
      <c r="O27" s="10">
        <v>43277</v>
      </c>
      <c r="P27" s="11" t="str">
        <f>""</f>
        <v/>
      </c>
      <c r="Q27" s="10"/>
      <c r="R27" s="11">
        <v>17</v>
      </c>
      <c r="S27" s="11" t="str">
        <f>""</f>
        <v/>
      </c>
      <c r="T27" s="10"/>
      <c r="U27" s="14">
        <v>27.432099999999998</v>
      </c>
      <c r="V27" s="14">
        <v>0.97119999999999995</v>
      </c>
      <c r="W27" s="14">
        <v>26.460899999999999</v>
      </c>
      <c r="X27" s="11">
        <v>7</v>
      </c>
      <c r="Y27" s="10">
        <v>43196</v>
      </c>
      <c r="Z27" s="11">
        <v>9900000008</v>
      </c>
      <c r="AA27" s="12" t="s">
        <v>41</v>
      </c>
      <c r="AB27" s="11" t="s">
        <v>42</v>
      </c>
      <c r="AC27" s="12" t="s">
        <v>43</v>
      </c>
      <c r="AD27" s="11" t="s">
        <v>44</v>
      </c>
      <c r="AE27" s="12" t="s">
        <v>45</v>
      </c>
      <c r="AF27" s="14">
        <v>0.27432099999999998</v>
      </c>
      <c r="AG27" s="11" t="s">
        <v>46</v>
      </c>
    </row>
    <row r="28" spans="1:33" x14ac:dyDescent="0.2">
      <c r="A28" s="8">
        <v>266</v>
      </c>
      <c r="B28" s="9" t="s">
        <v>33</v>
      </c>
      <c r="C28" s="10">
        <v>43196</v>
      </c>
      <c r="D28" s="11">
        <v>127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38</v>
      </c>
      <c r="J28" s="12" t="s">
        <v>39</v>
      </c>
      <c r="K28" s="13" t="s">
        <v>40</v>
      </c>
      <c r="L28" s="11" t="str">
        <f t="shared" si="2"/>
        <v>000197</v>
      </c>
      <c r="M28" s="10">
        <v>43143</v>
      </c>
      <c r="N28" s="11" t="str">
        <f t="shared" si="3"/>
        <v>000037</v>
      </c>
      <c r="O28" s="10">
        <v>43277</v>
      </c>
      <c r="P28" s="11" t="str">
        <f>""</f>
        <v/>
      </c>
      <c r="Q28" s="10"/>
      <c r="R28" s="11">
        <v>17</v>
      </c>
      <c r="S28" s="11" t="str">
        <f>""</f>
        <v/>
      </c>
      <c r="T28" s="10"/>
      <c r="U28" s="14">
        <v>27.52112</v>
      </c>
      <c r="V28" s="14">
        <v>0.85419999999999996</v>
      </c>
      <c r="W28" s="14">
        <v>26.666920000000001</v>
      </c>
      <c r="X28" s="11">
        <v>7</v>
      </c>
      <c r="Y28" s="10">
        <v>43196</v>
      </c>
      <c r="Z28" s="11">
        <v>9900000008</v>
      </c>
      <c r="AA28" s="12" t="s">
        <v>41</v>
      </c>
      <c r="AB28" s="11" t="s">
        <v>42</v>
      </c>
      <c r="AC28" s="12" t="s">
        <v>43</v>
      </c>
      <c r="AD28" s="11" t="s">
        <v>44</v>
      </c>
      <c r="AE28" s="12" t="s">
        <v>45</v>
      </c>
      <c r="AF28" s="14">
        <v>0.27521119999999999</v>
      </c>
      <c r="AG28" s="11" t="s">
        <v>46</v>
      </c>
    </row>
    <row r="29" spans="1:33" x14ac:dyDescent="0.2">
      <c r="A29" s="8">
        <v>267</v>
      </c>
      <c r="B29" s="9" t="s">
        <v>33</v>
      </c>
      <c r="C29" s="10">
        <v>43196</v>
      </c>
      <c r="D29" s="11">
        <v>127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38</v>
      </c>
      <c r="J29" s="12" t="s">
        <v>39</v>
      </c>
      <c r="K29" s="13" t="s">
        <v>40</v>
      </c>
      <c r="L29" s="11" t="str">
        <f t="shared" si="2"/>
        <v>000197</v>
      </c>
      <c r="M29" s="10">
        <v>43143</v>
      </c>
      <c r="N29" s="11" t="str">
        <f t="shared" si="3"/>
        <v>000037</v>
      </c>
      <c r="O29" s="10">
        <v>43277</v>
      </c>
      <c r="P29" s="11" t="str">
        <f>""</f>
        <v/>
      </c>
      <c r="Q29" s="10"/>
      <c r="R29" s="11">
        <v>17</v>
      </c>
      <c r="S29" s="11" t="str">
        <f>""</f>
        <v/>
      </c>
      <c r="T29" s="10"/>
      <c r="U29" s="14">
        <v>52.796599999999998</v>
      </c>
      <c r="V29" s="14">
        <v>1.8898999999999999</v>
      </c>
      <c r="W29" s="14">
        <v>50.906700000000001</v>
      </c>
      <c r="X29" s="11">
        <v>7</v>
      </c>
      <c r="Y29" s="10">
        <v>43196</v>
      </c>
      <c r="Z29" s="11">
        <v>9900000008</v>
      </c>
      <c r="AA29" s="12" t="s">
        <v>41</v>
      </c>
      <c r="AB29" s="11" t="s">
        <v>42</v>
      </c>
      <c r="AC29" s="12" t="s">
        <v>43</v>
      </c>
      <c r="AD29" s="11" t="s">
        <v>44</v>
      </c>
      <c r="AE29" s="12" t="s">
        <v>45</v>
      </c>
      <c r="AF29" s="14">
        <v>0.52796599999999994</v>
      </c>
      <c r="AG29" s="11" t="s">
        <v>46</v>
      </c>
    </row>
    <row r="30" spans="1:33" x14ac:dyDescent="0.2">
      <c r="A30" s="8">
        <v>268</v>
      </c>
      <c r="B30" s="9" t="s">
        <v>33</v>
      </c>
      <c r="C30" s="10">
        <v>43196</v>
      </c>
      <c r="D30" s="11">
        <v>127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38</v>
      </c>
      <c r="J30" s="12" t="s">
        <v>39</v>
      </c>
      <c r="K30" s="13" t="s">
        <v>40</v>
      </c>
      <c r="L30" s="11" t="str">
        <f t="shared" si="2"/>
        <v>000197</v>
      </c>
      <c r="M30" s="10">
        <v>43143</v>
      </c>
      <c r="N30" s="11" t="str">
        <f t="shared" si="3"/>
        <v>000037</v>
      </c>
      <c r="O30" s="10">
        <v>43277</v>
      </c>
      <c r="P30" s="11" t="str">
        <f>""</f>
        <v/>
      </c>
      <c r="Q30" s="10"/>
      <c r="R30" s="11">
        <v>17</v>
      </c>
      <c r="S30" s="11" t="str">
        <f>""</f>
        <v/>
      </c>
      <c r="T30" s="10"/>
      <c r="U30" s="14">
        <v>19.5809</v>
      </c>
      <c r="V30" s="14">
        <v>0.7056</v>
      </c>
      <c r="W30" s="14">
        <v>18.875299999999999</v>
      </c>
      <c r="X30" s="11">
        <v>7</v>
      </c>
      <c r="Y30" s="10">
        <v>43196</v>
      </c>
      <c r="Z30" s="11">
        <v>9900000008</v>
      </c>
      <c r="AA30" s="12" t="s">
        <v>41</v>
      </c>
      <c r="AB30" s="11" t="s">
        <v>42</v>
      </c>
      <c r="AC30" s="12" t="s">
        <v>43</v>
      </c>
      <c r="AD30" s="11" t="s">
        <v>44</v>
      </c>
      <c r="AE30" s="12" t="s">
        <v>45</v>
      </c>
      <c r="AF30" s="14">
        <v>0.19580900000000001</v>
      </c>
      <c r="AG30" s="11" t="s">
        <v>46</v>
      </c>
    </row>
    <row r="31" spans="1:33" x14ac:dyDescent="0.2">
      <c r="A31" s="8">
        <v>542</v>
      </c>
      <c r="B31" s="9" t="s">
        <v>33</v>
      </c>
      <c r="C31" s="10">
        <v>43203</v>
      </c>
      <c r="D31" s="11">
        <v>127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56</v>
      </c>
      <c r="J31" s="12" t="s">
        <v>57</v>
      </c>
      <c r="K31" s="13" t="s">
        <v>58</v>
      </c>
      <c r="L31" s="11" t="str">
        <f>"000139"</f>
        <v>000139</v>
      </c>
      <c r="M31" s="10">
        <v>43132</v>
      </c>
      <c r="N31" s="11" t="str">
        <f>"000130"</f>
        <v>000130</v>
      </c>
      <c r="O31" s="10">
        <v>43186</v>
      </c>
      <c r="P31" s="11" t="str">
        <f>"000263"</f>
        <v>000263</v>
      </c>
      <c r="Q31" s="10">
        <v>43186</v>
      </c>
      <c r="R31" s="11">
        <v>18</v>
      </c>
      <c r="S31" s="11" t="str">
        <f>"000475"</f>
        <v>000475</v>
      </c>
      <c r="T31" s="10">
        <v>43201</v>
      </c>
      <c r="U31" s="14">
        <v>11.7629</v>
      </c>
      <c r="V31" s="14">
        <v>1.0911999999999999</v>
      </c>
      <c r="W31" s="14">
        <v>10.6717</v>
      </c>
      <c r="X31" s="11">
        <v>16</v>
      </c>
      <c r="Y31" s="10">
        <v>43203</v>
      </c>
      <c r="Z31" s="11">
        <v>9900000000</v>
      </c>
      <c r="AA31" s="12" t="s">
        <v>59</v>
      </c>
      <c r="AB31" s="11" t="s">
        <v>51</v>
      </c>
      <c r="AC31" s="12" t="s">
        <v>52</v>
      </c>
      <c r="AD31" s="11" t="s">
        <v>44</v>
      </c>
      <c r="AE31" s="12" t="s">
        <v>45</v>
      </c>
      <c r="AF31" s="14">
        <v>0.117629</v>
      </c>
      <c r="AG31" s="11" t="s">
        <v>55</v>
      </c>
    </row>
    <row r="32" spans="1:33" x14ac:dyDescent="0.2">
      <c r="A32" s="8">
        <v>795</v>
      </c>
      <c r="B32" s="9" t="s">
        <v>33</v>
      </c>
      <c r="C32" s="10">
        <v>43217</v>
      </c>
      <c r="D32" s="11">
        <v>127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60</v>
      </c>
      <c r="J32" s="12" t="s">
        <v>61</v>
      </c>
      <c r="K32" s="13" t="s">
        <v>58</v>
      </c>
      <c r="L32" s="11" t="str">
        <f>"000093"</f>
        <v>000093</v>
      </c>
      <c r="M32" s="10">
        <v>41941</v>
      </c>
      <c r="N32" s="11" t="str">
        <f>"000381"</f>
        <v>000381</v>
      </c>
      <c r="O32" s="10">
        <v>42667</v>
      </c>
      <c r="P32" s="11" t="str">
        <f>"000604"</f>
        <v>000604</v>
      </c>
      <c r="Q32" s="10">
        <v>42667</v>
      </c>
      <c r="R32" s="11">
        <v>15</v>
      </c>
      <c r="S32" s="11" t="str">
        <f>"000742"</f>
        <v>000742</v>
      </c>
      <c r="T32" s="10">
        <v>43216</v>
      </c>
      <c r="U32" s="14">
        <v>2.5720700000000001</v>
      </c>
      <c r="V32" s="14">
        <v>0.34838999999999998</v>
      </c>
      <c r="W32" s="14">
        <v>2.2236799999999999</v>
      </c>
      <c r="X32" s="11">
        <v>31</v>
      </c>
      <c r="Y32" s="10">
        <v>43217</v>
      </c>
      <c r="Z32" s="11">
        <v>7760739393</v>
      </c>
      <c r="AA32" s="12" t="s">
        <v>62</v>
      </c>
      <c r="AB32" s="11" t="s">
        <v>63</v>
      </c>
      <c r="AC32" s="12" t="s">
        <v>64</v>
      </c>
      <c r="AD32" s="11" t="s">
        <v>44</v>
      </c>
      <c r="AE32" s="12" t="s">
        <v>45</v>
      </c>
      <c r="AF32" s="14">
        <v>2.5720699999999999E-2</v>
      </c>
      <c r="AG32" s="11" t="s">
        <v>55</v>
      </c>
    </row>
    <row r="33" spans="1:33" x14ac:dyDescent="0.2">
      <c r="A33" s="8">
        <v>870</v>
      </c>
      <c r="B33" s="9" t="s">
        <v>65</v>
      </c>
      <c r="C33" s="10">
        <v>43227</v>
      </c>
      <c r="D33" s="11">
        <v>127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38</v>
      </c>
      <c r="J33" s="12" t="s">
        <v>39</v>
      </c>
      <c r="K33" s="13" t="s">
        <v>40</v>
      </c>
      <c r="L33" s="11" t="str">
        <f>"000197"</f>
        <v>000197</v>
      </c>
      <c r="M33" s="10">
        <v>43143</v>
      </c>
      <c r="N33" s="11" t="str">
        <f>""</f>
        <v/>
      </c>
      <c r="O33" s="10"/>
      <c r="P33" s="11" t="str">
        <f>""</f>
        <v/>
      </c>
      <c r="Q33" s="10"/>
      <c r="R33" s="11">
        <v>17</v>
      </c>
      <c r="S33" s="11" t="str">
        <f>""</f>
        <v/>
      </c>
      <c r="T33" s="10"/>
      <c r="U33" s="14">
        <v>39.215400000000002</v>
      </c>
      <c r="V33" s="14">
        <v>1.4064000000000001</v>
      </c>
      <c r="W33" s="14">
        <v>37.808999999999997</v>
      </c>
      <c r="X33" s="11">
        <v>41</v>
      </c>
      <c r="Y33" s="10">
        <v>43227</v>
      </c>
      <c r="Z33" s="11">
        <v>9900000008</v>
      </c>
      <c r="AA33" s="12" t="s">
        <v>41</v>
      </c>
      <c r="AB33" s="11" t="s">
        <v>42</v>
      </c>
      <c r="AC33" s="12" t="s">
        <v>43</v>
      </c>
      <c r="AD33" s="11" t="s">
        <v>44</v>
      </c>
      <c r="AE33" s="12" t="s">
        <v>45</v>
      </c>
      <c r="AF33" s="14">
        <v>0.392154</v>
      </c>
      <c r="AG33" s="11" t="s">
        <v>55</v>
      </c>
    </row>
    <row r="34" spans="1:33" x14ac:dyDescent="0.2">
      <c r="A34" s="8">
        <v>902</v>
      </c>
      <c r="B34" s="9" t="s">
        <v>65</v>
      </c>
      <c r="C34" s="10">
        <v>43228</v>
      </c>
      <c r="D34" s="11">
        <v>127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66</v>
      </c>
      <c r="J34" s="12" t="s">
        <v>67</v>
      </c>
      <c r="K34" s="13" t="s">
        <v>40</v>
      </c>
      <c r="L34" s="11" t="str">
        <f>"000329"</f>
        <v>000329</v>
      </c>
      <c r="M34" s="10">
        <v>43179</v>
      </c>
      <c r="N34" s="11" t="str">
        <f>"000009"</f>
        <v>000009</v>
      </c>
      <c r="O34" s="10">
        <v>43217</v>
      </c>
      <c r="P34" s="11" t="str">
        <f>"000019"</f>
        <v>000019</v>
      </c>
      <c r="Q34" s="10">
        <v>43217</v>
      </c>
      <c r="R34" s="11">
        <v>18</v>
      </c>
      <c r="S34" s="11" t="str">
        <f>"001070"</f>
        <v>001070</v>
      </c>
      <c r="T34" s="10">
        <v>43224</v>
      </c>
      <c r="U34" s="14">
        <v>49.951599999999999</v>
      </c>
      <c r="V34" s="14">
        <v>4.9462000000000002</v>
      </c>
      <c r="W34" s="14">
        <v>45.005400000000002</v>
      </c>
      <c r="X34" s="11">
        <v>42</v>
      </c>
      <c r="Y34" s="10">
        <v>43228</v>
      </c>
      <c r="Z34" s="11">
        <v>9900000000</v>
      </c>
      <c r="AA34" s="12" t="s">
        <v>68</v>
      </c>
      <c r="AB34" s="11" t="s">
        <v>69</v>
      </c>
      <c r="AC34" s="12" t="s">
        <v>70</v>
      </c>
      <c r="AD34" s="11" t="s">
        <v>44</v>
      </c>
      <c r="AE34" s="12" t="s">
        <v>45</v>
      </c>
      <c r="AF34" s="14">
        <v>0.49951600000000002</v>
      </c>
      <c r="AG34" s="11" t="s">
        <v>46</v>
      </c>
    </row>
    <row r="35" spans="1:33" x14ac:dyDescent="0.2">
      <c r="A35" s="8">
        <v>903</v>
      </c>
      <c r="B35" s="9" t="s">
        <v>65</v>
      </c>
      <c r="C35" s="10">
        <v>43228</v>
      </c>
      <c r="D35" s="11">
        <v>127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71</v>
      </c>
      <c r="J35" s="12" t="s">
        <v>72</v>
      </c>
      <c r="K35" s="13" t="s">
        <v>58</v>
      </c>
      <c r="L35" s="11" t="str">
        <f>"000328"</f>
        <v>000328</v>
      </c>
      <c r="M35" s="10">
        <v>43179</v>
      </c>
      <c r="N35" s="11" t="str">
        <f>"000008"</f>
        <v>000008</v>
      </c>
      <c r="O35" s="10">
        <v>43217</v>
      </c>
      <c r="P35" s="11" t="str">
        <f>"000020"</f>
        <v>000020</v>
      </c>
      <c r="Q35" s="10">
        <v>43217</v>
      </c>
      <c r="R35" s="11">
        <v>18</v>
      </c>
      <c r="S35" s="11" t="str">
        <f>"001071"</f>
        <v>001071</v>
      </c>
      <c r="T35" s="10">
        <v>43224</v>
      </c>
      <c r="U35" s="14">
        <v>49.904699999999998</v>
      </c>
      <c r="V35" s="14">
        <v>4.8414999999999999</v>
      </c>
      <c r="W35" s="14">
        <v>45.063200000000002</v>
      </c>
      <c r="X35" s="11">
        <v>42</v>
      </c>
      <c r="Y35" s="10">
        <v>43228</v>
      </c>
      <c r="Z35" s="11">
        <v>9900000000</v>
      </c>
      <c r="AA35" s="12" t="s">
        <v>59</v>
      </c>
      <c r="AB35" s="11" t="s">
        <v>69</v>
      </c>
      <c r="AC35" s="12" t="s">
        <v>70</v>
      </c>
      <c r="AD35" s="11" t="s">
        <v>44</v>
      </c>
      <c r="AE35" s="12" t="s">
        <v>45</v>
      </c>
      <c r="AF35" s="14">
        <v>0.49904699999999996</v>
      </c>
      <c r="AG35" s="11" t="s">
        <v>46</v>
      </c>
    </row>
    <row r="36" spans="1:33" x14ac:dyDescent="0.2">
      <c r="A36" s="8">
        <v>1005</v>
      </c>
      <c r="B36" s="9" t="s">
        <v>65</v>
      </c>
      <c r="C36" s="10">
        <v>43229</v>
      </c>
      <c r="D36" s="11">
        <v>127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38</v>
      </c>
      <c r="J36" s="12" t="s">
        <v>39</v>
      </c>
      <c r="K36" s="13" t="s">
        <v>40</v>
      </c>
      <c r="L36" s="11" t="str">
        <f>"000197"</f>
        <v>000197</v>
      </c>
      <c r="M36" s="10">
        <v>43143</v>
      </c>
      <c r="N36" s="11" t="str">
        <f>""</f>
        <v/>
      </c>
      <c r="O36" s="10"/>
      <c r="P36" s="11" t="str">
        <f>""</f>
        <v/>
      </c>
      <c r="Q36" s="10"/>
      <c r="R36" s="11">
        <v>17</v>
      </c>
      <c r="S36" s="11" t="str">
        <f>""</f>
        <v/>
      </c>
      <c r="T36" s="10"/>
      <c r="U36" s="14">
        <v>14.958</v>
      </c>
      <c r="V36" s="14">
        <v>0.54459999999999997</v>
      </c>
      <c r="W36" s="14">
        <v>14.413399999999999</v>
      </c>
      <c r="X36" s="11">
        <v>43</v>
      </c>
      <c r="Y36" s="10">
        <v>43229</v>
      </c>
      <c r="Z36" s="11">
        <v>9900000008</v>
      </c>
      <c r="AA36" s="12" t="s">
        <v>41</v>
      </c>
      <c r="AB36" s="11" t="s">
        <v>42</v>
      </c>
      <c r="AC36" s="12" t="s">
        <v>43</v>
      </c>
      <c r="AD36" s="11" t="s">
        <v>44</v>
      </c>
      <c r="AE36" s="12" t="s">
        <v>45</v>
      </c>
      <c r="AF36" s="14">
        <v>0.14957999999999999</v>
      </c>
      <c r="AG36" s="11" t="s">
        <v>55</v>
      </c>
    </row>
    <row r="37" spans="1:33" x14ac:dyDescent="0.2">
      <c r="A37" s="8">
        <v>1006</v>
      </c>
      <c r="B37" s="9" t="s">
        <v>65</v>
      </c>
      <c r="C37" s="10">
        <v>43229</v>
      </c>
      <c r="D37" s="11">
        <v>127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38</v>
      </c>
      <c r="J37" s="12" t="s">
        <v>39</v>
      </c>
      <c r="K37" s="13" t="s">
        <v>40</v>
      </c>
      <c r="L37" s="11" t="str">
        <f>"000197"</f>
        <v>000197</v>
      </c>
      <c r="M37" s="10">
        <v>43143</v>
      </c>
      <c r="N37" s="11" t="str">
        <f>""</f>
        <v/>
      </c>
      <c r="O37" s="10"/>
      <c r="P37" s="11" t="str">
        <f>""</f>
        <v/>
      </c>
      <c r="Q37" s="10"/>
      <c r="R37" s="11">
        <v>17</v>
      </c>
      <c r="S37" s="11" t="str">
        <f>""</f>
        <v/>
      </c>
      <c r="T37" s="10"/>
      <c r="U37" s="14">
        <v>14.355</v>
      </c>
      <c r="V37" s="14">
        <v>0.51749999999999996</v>
      </c>
      <c r="W37" s="14">
        <v>13.8375</v>
      </c>
      <c r="X37" s="11">
        <v>43</v>
      </c>
      <c r="Y37" s="10">
        <v>43229</v>
      </c>
      <c r="Z37" s="11">
        <v>9900000008</v>
      </c>
      <c r="AA37" s="12" t="s">
        <v>41</v>
      </c>
      <c r="AB37" s="11" t="s">
        <v>42</v>
      </c>
      <c r="AC37" s="12" t="s">
        <v>43</v>
      </c>
      <c r="AD37" s="11" t="s">
        <v>44</v>
      </c>
      <c r="AE37" s="12" t="s">
        <v>45</v>
      </c>
      <c r="AF37" s="14">
        <v>0.14355000000000001</v>
      </c>
      <c r="AG37" s="11" t="s">
        <v>55</v>
      </c>
    </row>
    <row r="38" spans="1:33" x14ac:dyDescent="0.2">
      <c r="A38" s="8">
        <v>1007</v>
      </c>
      <c r="B38" s="9" t="s">
        <v>65</v>
      </c>
      <c r="C38" s="10">
        <v>43229</v>
      </c>
      <c r="D38" s="11">
        <v>127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38</v>
      </c>
      <c r="J38" s="12" t="s">
        <v>39</v>
      </c>
      <c r="K38" s="13" t="s">
        <v>40</v>
      </c>
      <c r="L38" s="11" t="str">
        <f>"000197"</f>
        <v>000197</v>
      </c>
      <c r="M38" s="10">
        <v>43143</v>
      </c>
      <c r="N38" s="11" t="str">
        <f>""</f>
        <v/>
      </c>
      <c r="O38" s="10"/>
      <c r="P38" s="11" t="str">
        <f>""</f>
        <v/>
      </c>
      <c r="Q38" s="10"/>
      <c r="R38" s="11">
        <v>17</v>
      </c>
      <c r="S38" s="11" t="str">
        <f>""</f>
        <v/>
      </c>
      <c r="T38" s="10"/>
      <c r="U38" s="14">
        <v>8.6892300000000002</v>
      </c>
      <c r="V38" s="14">
        <v>0.315</v>
      </c>
      <c r="W38" s="14">
        <v>8.3742300000000007</v>
      </c>
      <c r="X38" s="11">
        <v>43</v>
      </c>
      <c r="Y38" s="10">
        <v>43229</v>
      </c>
      <c r="Z38" s="11">
        <v>9900000008</v>
      </c>
      <c r="AA38" s="12" t="s">
        <v>41</v>
      </c>
      <c r="AB38" s="11" t="s">
        <v>42</v>
      </c>
      <c r="AC38" s="12" t="s">
        <v>43</v>
      </c>
      <c r="AD38" s="11" t="s">
        <v>44</v>
      </c>
      <c r="AE38" s="12" t="s">
        <v>45</v>
      </c>
      <c r="AF38" s="14">
        <v>8.6892300000000006E-2</v>
      </c>
      <c r="AG38" s="11" t="s">
        <v>55</v>
      </c>
    </row>
    <row r="39" spans="1:33" x14ac:dyDescent="0.2">
      <c r="A39" s="8">
        <v>1233</v>
      </c>
      <c r="B39" s="9" t="s">
        <v>65</v>
      </c>
      <c r="C39" s="10">
        <v>43238</v>
      </c>
      <c r="D39" s="11">
        <v>127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73</v>
      </c>
      <c r="J39" s="12" t="s">
        <v>74</v>
      </c>
      <c r="K39" s="13" t="s">
        <v>40</v>
      </c>
      <c r="L39" s="11" t="str">
        <f>"000211"</f>
        <v>000211</v>
      </c>
      <c r="M39" s="10">
        <v>42026</v>
      </c>
      <c r="N39" s="11" t="str">
        <f>"000354"</f>
        <v>000354</v>
      </c>
      <c r="O39" s="10">
        <v>42612</v>
      </c>
      <c r="P39" s="11" t="str">
        <f>"000498"</f>
        <v>000498</v>
      </c>
      <c r="Q39" s="10">
        <v>42612</v>
      </c>
      <c r="R39" s="11">
        <v>15</v>
      </c>
      <c r="S39" s="11" t="str">
        <f>"001490"</f>
        <v>001490</v>
      </c>
      <c r="T39" s="10">
        <v>43236</v>
      </c>
      <c r="U39" s="14">
        <v>14.275119999999999</v>
      </c>
      <c r="V39" s="14">
        <v>1.8980900000000001</v>
      </c>
      <c r="W39" s="14">
        <v>12.37703</v>
      </c>
      <c r="X39" s="11">
        <v>52</v>
      </c>
      <c r="Y39" s="10">
        <v>43238</v>
      </c>
      <c r="Z39" s="11">
        <v>9886073963</v>
      </c>
      <c r="AA39" s="12" t="s">
        <v>75</v>
      </c>
      <c r="AB39" s="11" t="s">
        <v>76</v>
      </c>
      <c r="AC39" s="12" t="s">
        <v>77</v>
      </c>
      <c r="AD39" s="11" t="s">
        <v>44</v>
      </c>
      <c r="AE39" s="12" t="s">
        <v>45</v>
      </c>
      <c r="AF39" s="14">
        <v>0.14275119999999999</v>
      </c>
      <c r="AG39" s="11" t="s">
        <v>55</v>
      </c>
    </row>
    <row r="40" spans="1:33" x14ac:dyDescent="0.2">
      <c r="A40" s="8">
        <v>1342</v>
      </c>
      <c r="B40" s="9" t="s">
        <v>65</v>
      </c>
      <c r="C40" s="10">
        <v>43241</v>
      </c>
      <c r="D40" s="11">
        <v>127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38</v>
      </c>
      <c r="J40" s="12" t="s">
        <v>39</v>
      </c>
      <c r="K40" s="13" t="s">
        <v>40</v>
      </c>
      <c r="L40" s="11" t="str">
        <f>"000197"</f>
        <v>000197</v>
      </c>
      <c r="M40" s="10">
        <v>43143</v>
      </c>
      <c r="N40" s="11" t="str">
        <f>""</f>
        <v/>
      </c>
      <c r="O40" s="10"/>
      <c r="P40" s="11" t="str">
        <f>""</f>
        <v/>
      </c>
      <c r="Q40" s="10"/>
      <c r="R40" s="11">
        <v>17</v>
      </c>
      <c r="S40" s="11" t="str">
        <f>""</f>
        <v/>
      </c>
      <c r="T40" s="10"/>
      <c r="U40" s="14">
        <v>25.636890000000001</v>
      </c>
      <c r="V40" s="14">
        <v>0.94040000000000001</v>
      </c>
      <c r="W40" s="14">
        <v>24.696490000000001</v>
      </c>
      <c r="X40" s="11">
        <v>55</v>
      </c>
      <c r="Y40" s="10">
        <v>43241</v>
      </c>
      <c r="Z40" s="11">
        <v>9900000008</v>
      </c>
      <c r="AA40" s="12" t="s">
        <v>41</v>
      </c>
      <c r="AB40" s="11" t="s">
        <v>42</v>
      </c>
      <c r="AC40" s="12" t="s">
        <v>43</v>
      </c>
      <c r="AD40" s="11" t="s">
        <v>44</v>
      </c>
      <c r="AE40" s="12" t="s">
        <v>45</v>
      </c>
      <c r="AF40" s="14">
        <v>0.25636890000000001</v>
      </c>
      <c r="AG40" s="11" t="s">
        <v>55</v>
      </c>
    </row>
    <row r="41" spans="1:33" x14ac:dyDescent="0.2">
      <c r="A41" s="8">
        <v>1343</v>
      </c>
      <c r="B41" s="9" t="s">
        <v>65</v>
      </c>
      <c r="C41" s="10">
        <v>43241</v>
      </c>
      <c r="D41" s="11">
        <v>127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38</v>
      </c>
      <c r="J41" s="12" t="s">
        <v>39</v>
      </c>
      <c r="K41" s="13" t="s">
        <v>40</v>
      </c>
      <c r="L41" s="11" t="str">
        <f>"000197"</f>
        <v>000197</v>
      </c>
      <c r="M41" s="10">
        <v>43143</v>
      </c>
      <c r="N41" s="11" t="str">
        <f>""</f>
        <v/>
      </c>
      <c r="O41" s="10"/>
      <c r="P41" s="11" t="str">
        <f>""</f>
        <v/>
      </c>
      <c r="Q41" s="10"/>
      <c r="R41" s="11">
        <v>17</v>
      </c>
      <c r="S41" s="11" t="str">
        <f>""</f>
        <v/>
      </c>
      <c r="T41" s="10"/>
      <c r="U41" s="14">
        <v>3.7254999999999998</v>
      </c>
      <c r="V41" s="14">
        <v>0.1313</v>
      </c>
      <c r="W41" s="14">
        <v>3.5941999999999998</v>
      </c>
      <c r="X41" s="11">
        <v>55</v>
      </c>
      <c r="Y41" s="10">
        <v>43241</v>
      </c>
      <c r="Z41" s="11">
        <v>9900000008</v>
      </c>
      <c r="AA41" s="12" t="s">
        <v>41</v>
      </c>
      <c r="AB41" s="11" t="s">
        <v>42</v>
      </c>
      <c r="AC41" s="12" t="s">
        <v>43</v>
      </c>
      <c r="AD41" s="11" t="s">
        <v>44</v>
      </c>
      <c r="AE41" s="12" t="s">
        <v>45</v>
      </c>
      <c r="AF41" s="14">
        <v>3.7254999999999996E-2</v>
      </c>
      <c r="AG41" s="11" t="s">
        <v>55</v>
      </c>
    </row>
    <row r="42" spans="1:33" x14ac:dyDescent="0.2">
      <c r="A42" s="8">
        <v>1344</v>
      </c>
      <c r="B42" s="9" t="s">
        <v>65</v>
      </c>
      <c r="C42" s="10">
        <v>43241</v>
      </c>
      <c r="D42" s="11">
        <v>127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38</v>
      </c>
      <c r="J42" s="12" t="s">
        <v>39</v>
      </c>
      <c r="K42" s="13" t="s">
        <v>40</v>
      </c>
      <c r="L42" s="11" t="str">
        <f>"000197"</f>
        <v>000197</v>
      </c>
      <c r="M42" s="10">
        <v>43143</v>
      </c>
      <c r="N42" s="11" t="str">
        <f>""</f>
        <v/>
      </c>
      <c r="O42" s="10"/>
      <c r="P42" s="11" t="str">
        <f>""</f>
        <v/>
      </c>
      <c r="Q42" s="10"/>
      <c r="R42" s="11">
        <v>17</v>
      </c>
      <c r="S42" s="11" t="str">
        <f>""</f>
        <v/>
      </c>
      <c r="T42" s="10"/>
      <c r="U42" s="14">
        <v>48.397799999999997</v>
      </c>
      <c r="V42" s="14">
        <v>1.7010000000000001</v>
      </c>
      <c r="W42" s="14">
        <v>46.696800000000003</v>
      </c>
      <c r="X42" s="11">
        <v>55</v>
      </c>
      <c r="Y42" s="10">
        <v>43241</v>
      </c>
      <c r="Z42" s="11">
        <v>9900000008</v>
      </c>
      <c r="AA42" s="12" t="s">
        <v>41</v>
      </c>
      <c r="AB42" s="11" t="s">
        <v>42</v>
      </c>
      <c r="AC42" s="12" t="s">
        <v>43</v>
      </c>
      <c r="AD42" s="11" t="s">
        <v>44</v>
      </c>
      <c r="AE42" s="12" t="s">
        <v>45</v>
      </c>
      <c r="AF42" s="14">
        <v>0.48397799999999996</v>
      </c>
      <c r="AG42" s="11" t="s">
        <v>55</v>
      </c>
    </row>
    <row r="43" spans="1:33" x14ac:dyDescent="0.2">
      <c r="A43" s="8">
        <v>1557</v>
      </c>
      <c r="B43" s="9" t="s">
        <v>65</v>
      </c>
      <c r="C43" s="10">
        <v>43251</v>
      </c>
      <c r="D43" s="11">
        <v>127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78</v>
      </c>
      <c r="J43" s="12" t="s">
        <v>79</v>
      </c>
      <c r="K43" s="13" t="s">
        <v>49</v>
      </c>
      <c r="L43" s="11" t="str">
        <f>"000095"</f>
        <v>000095</v>
      </c>
      <c r="M43" s="10">
        <v>42453</v>
      </c>
      <c r="N43" s="11" t="str">
        <f>"000359"</f>
        <v>000359</v>
      </c>
      <c r="O43" s="10">
        <v>42612</v>
      </c>
      <c r="P43" s="11" t="str">
        <f>"000504"</f>
        <v>000504</v>
      </c>
      <c r="Q43" s="10">
        <v>42613</v>
      </c>
      <c r="R43" s="11">
        <v>16</v>
      </c>
      <c r="S43" s="11" t="str">
        <f>"001739"</f>
        <v>001739</v>
      </c>
      <c r="T43" s="10">
        <v>43242</v>
      </c>
      <c r="U43" s="14">
        <v>19.91778</v>
      </c>
      <c r="V43" s="14">
        <v>2.50935</v>
      </c>
      <c r="W43" s="14">
        <v>17.408429999999999</v>
      </c>
      <c r="X43" s="11">
        <v>67</v>
      </c>
      <c r="Y43" s="10">
        <v>43251</v>
      </c>
      <c r="Z43" s="11">
        <v>8861593203</v>
      </c>
      <c r="AA43" s="12" t="s">
        <v>80</v>
      </c>
      <c r="AB43" s="11" t="s">
        <v>81</v>
      </c>
      <c r="AC43" s="12" t="s">
        <v>82</v>
      </c>
      <c r="AD43" s="11" t="s">
        <v>44</v>
      </c>
      <c r="AE43" s="12" t="s">
        <v>45</v>
      </c>
      <c r="AF43" s="14">
        <v>0.19917780000000002</v>
      </c>
      <c r="AG43" s="11" t="s">
        <v>55</v>
      </c>
    </row>
    <row r="44" spans="1:33" x14ac:dyDescent="0.2">
      <c r="A44" s="8">
        <v>1866</v>
      </c>
      <c r="B44" s="9" t="s">
        <v>83</v>
      </c>
      <c r="C44" s="10">
        <v>43257</v>
      </c>
      <c r="D44" s="11">
        <v>127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38</v>
      </c>
      <c r="J44" s="12" t="s">
        <v>39</v>
      </c>
      <c r="K44" s="13" t="s">
        <v>40</v>
      </c>
      <c r="L44" s="11" t="str">
        <f>"000197"</f>
        <v>000197</v>
      </c>
      <c r="M44" s="10">
        <v>43143</v>
      </c>
      <c r="N44" s="11" t="str">
        <f>""</f>
        <v/>
      </c>
      <c r="O44" s="10"/>
      <c r="P44" s="11" t="str">
        <f>""</f>
        <v/>
      </c>
      <c r="Q44" s="10"/>
      <c r="R44" s="11">
        <v>17</v>
      </c>
      <c r="S44" s="11" t="str">
        <f>""</f>
        <v/>
      </c>
      <c r="T44" s="10"/>
      <c r="U44" s="14">
        <v>38.267299999999999</v>
      </c>
      <c r="V44" s="14">
        <v>1.387</v>
      </c>
      <c r="W44" s="14">
        <v>36.880299999999998</v>
      </c>
      <c r="X44" s="11">
        <v>70</v>
      </c>
      <c r="Y44" s="10">
        <v>43257</v>
      </c>
      <c r="Z44" s="11">
        <v>9900000008</v>
      </c>
      <c r="AA44" s="12" t="s">
        <v>41</v>
      </c>
      <c r="AB44" s="11" t="s">
        <v>42</v>
      </c>
      <c r="AC44" s="12" t="s">
        <v>43</v>
      </c>
      <c r="AD44" s="11" t="s">
        <v>44</v>
      </c>
      <c r="AE44" s="12" t="s">
        <v>45</v>
      </c>
      <c r="AF44" s="14">
        <v>0.38267299999999999</v>
      </c>
      <c r="AG44" s="11" t="s">
        <v>55</v>
      </c>
    </row>
    <row r="45" spans="1:33" x14ac:dyDescent="0.2">
      <c r="A45" s="8">
        <v>1867</v>
      </c>
      <c r="B45" s="9" t="s">
        <v>83</v>
      </c>
      <c r="C45" s="10">
        <v>43257</v>
      </c>
      <c r="D45" s="11">
        <v>127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38</v>
      </c>
      <c r="J45" s="12" t="s">
        <v>39</v>
      </c>
      <c r="K45" s="13" t="s">
        <v>40</v>
      </c>
      <c r="L45" s="11" t="str">
        <f>"000197"</f>
        <v>000197</v>
      </c>
      <c r="M45" s="10">
        <v>43143</v>
      </c>
      <c r="N45" s="11" t="str">
        <f>""</f>
        <v/>
      </c>
      <c r="O45" s="10"/>
      <c r="P45" s="11" t="str">
        <f>""</f>
        <v/>
      </c>
      <c r="Q45" s="10"/>
      <c r="R45" s="11">
        <v>17</v>
      </c>
      <c r="S45" s="11" t="str">
        <f>""</f>
        <v/>
      </c>
      <c r="T45" s="10"/>
      <c r="U45" s="14">
        <v>5.6510999999999996</v>
      </c>
      <c r="V45" s="14">
        <v>0.2263</v>
      </c>
      <c r="W45" s="14">
        <v>5.4248000000000003</v>
      </c>
      <c r="X45" s="11">
        <v>70</v>
      </c>
      <c r="Y45" s="10">
        <v>43257</v>
      </c>
      <c r="Z45" s="11">
        <v>9964339888</v>
      </c>
      <c r="AA45" s="12" t="s">
        <v>84</v>
      </c>
      <c r="AB45" s="11" t="s">
        <v>42</v>
      </c>
      <c r="AC45" s="12" t="s">
        <v>43</v>
      </c>
      <c r="AD45" s="11" t="s">
        <v>44</v>
      </c>
      <c r="AE45" s="12" t="s">
        <v>45</v>
      </c>
      <c r="AF45" s="14">
        <v>5.6510999999999999E-2</v>
      </c>
      <c r="AG45" s="11" t="s">
        <v>55</v>
      </c>
    </row>
    <row r="46" spans="1:33" x14ac:dyDescent="0.2">
      <c r="A46" s="8">
        <v>1868</v>
      </c>
      <c r="B46" s="9" t="s">
        <v>83</v>
      </c>
      <c r="C46" s="10">
        <v>43257</v>
      </c>
      <c r="D46" s="11">
        <v>127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38</v>
      </c>
      <c r="J46" s="12" t="s">
        <v>39</v>
      </c>
      <c r="K46" s="13" t="s">
        <v>40</v>
      </c>
      <c r="L46" s="11" t="str">
        <f>"000197"</f>
        <v>000197</v>
      </c>
      <c r="M46" s="10">
        <v>43143</v>
      </c>
      <c r="N46" s="11" t="str">
        <f>""</f>
        <v/>
      </c>
      <c r="O46" s="10"/>
      <c r="P46" s="11" t="str">
        <f>""</f>
        <v/>
      </c>
      <c r="Q46" s="10"/>
      <c r="R46" s="11">
        <v>17</v>
      </c>
      <c r="S46" s="11" t="str">
        <f>""</f>
        <v/>
      </c>
      <c r="T46" s="10"/>
      <c r="U46" s="14">
        <v>7.0437000000000003</v>
      </c>
      <c r="V46" s="14">
        <v>0.28189999999999998</v>
      </c>
      <c r="W46" s="14">
        <v>6.7618</v>
      </c>
      <c r="X46" s="11">
        <v>70</v>
      </c>
      <c r="Y46" s="10">
        <v>43257</v>
      </c>
      <c r="Z46" s="11">
        <v>9964339888</v>
      </c>
      <c r="AA46" s="12" t="s">
        <v>84</v>
      </c>
      <c r="AB46" s="11" t="s">
        <v>42</v>
      </c>
      <c r="AC46" s="12" t="s">
        <v>43</v>
      </c>
      <c r="AD46" s="11" t="s">
        <v>44</v>
      </c>
      <c r="AE46" s="12" t="s">
        <v>45</v>
      </c>
      <c r="AF46" s="14">
        <v>7.0437E-2</v>
      </c>
      <c r="AG46" s="11" t="s">
        <v>55</v>
      </c>
    </row>
    <row r="47" spans="1:33" x14ac:dyDescent="0.2">
      <c r="A47" s="8">
        <v>1869</v>
      </c>
      <c r="B47" s="9" t="s">
        <v>83</v>
      </c>
      <c r="C47" s="10">
        <v>43257</v>
      </c>
      <c r="D47" s="11">
        <v>127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85</v>
      </c>
      <c r="J47" s="12" t="s">
        <v>86</v>
      </c>
      <c r="K47" s="13" t="s">
        <v>87</v>
      </c>
      <c r="L47" s="11" t="str">
        <f>"000261"</f>
        <v>000261</v>
      </c>
      <c r="M47" s="10">
        <v>43161</v>
      </c>
      <c r="N47" s="11" t="str">
        <f>"000004"</f>
        <v>000004</v>
      </c>
      <c r="O47" s="10">
        <v>43206</v>
      </c>
      <c r="P47" s="11" t="str">
        <f>"000015"</f>
        <v>000015</v>
      </c>
      <c r="Q47" s="10">
        <v>43208</v>
      </c>
      <c r="R47" s="11">
        <v>17</v>
      </c>
      <c r="S47" s="11" t="str">
        <f>"002013"</f>
        <v>002013</v>
      </c>
      <c r="T47" s="10">
        <v>43248</v>
      </c>
      <c r="U47" s="14">
        <v>10</v>
      </c>
      <c r="V47" s="14">
        <v>0.88060000000000005</v>
      </c>
      <c r="W47" s="14">
        <v>9.1194000000000006</v>
      </c>
      <c r="X47" s="11">
        <v>72</v>
      </c>
      <c r="Y47" s="10">
        <v>43257</v>
      </c>
      <c r="Z47" s="11">
        <v>9900000000</v>
      </c>
      <c r="AA47" s="12" t="s">
        <v>59</v>
      </c>
      <c r="AB47" s="11" t="s">
        <v>88</v>
      </c>
      <c r="AC47" s="12" t="s">
        <v>89</v>
      </c>
      <c r="AD47" s="11" t="s">
        <v>44</v>
      </c>
      <c r="AE47" s="12" t="s">
        <v>45</v>
      </c>
      <c r="AF47" s="14">
        <v>0.1</v>
      </c>
      <c r="AG47" s="11" t="s">
        <v>46</v>
      </c>
    </row>
    <row r="48" spans="1:33" x14ac:dyDescent="0.2">
      <c r="A48" s="8">
        <v>2588</v>
      </c>
      <c r="B48" s="9" t="s">
        <v>83</v>
      </c>
      <c r="C48" s="10">
        <v>43274</v>
      </c>
      <c r="D48" s="11">
        <v>127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90</v>
      </c>
      <c r="J48" s="12" t="s">
        <v>91</v>
      </c>
      <c r="K48" s="13" t="s">
        <v>92</v>
      </c>
      <c r="L48" s="11" t="str">
        <f>"000082"</f>
        <v>000082</v>
      </c>
      <c r="M48" s="10">
        <v>42447</v>
      </c>
      <c r="N48" s="11" t="str">
        <f>"000378"</f>
        <v>000378</v>
      </c>
      <c r="O48" s="10">
        <v>42642</v>
      </c>
      <c r="P48" s="11" t="str">
        <f>"000599"</f>
        <v>000599</v>
      </c>
      <c r="Q48" s="10">
        <v>42643</v>
      </c>
      <c r="R48" s="11">
        <v>16</v>
      </c>
      <c r="S48" s="11" t="str">
        <f>"002630"</f>
        <v>002630</v>
      </c>
      <c r="T48" s="10">
        <v>43269</v>
      </c>
      <c r="U48" s="14">
        <v>6.5405300000000004</v>
      </c>
      <c r="V48" s="14">
        <v>0.75868999999999998</v>
      </c>
      <c r="W48" s="14">
        <v>5.7818399999999999</v>
      </c>
      <c r="X48" s="11">
        <v>99</v>
      </c>
      <c r="Y48" s="10">
        <v>43274</v>
      </c>
      <c r="Z48" s="11">
        <v>9482808412</v>
      </c>
      <c r="AA48" s="12" t="s">
        <v>93</v>
      </c>
      <c r="AB48" s="11" t="s">
        <v>81</v>
      </c>
      <c r="AC48" s="12" t="s">
        <v>82</v>
      </c>
      <c r="AD48" s="11" t="s">
        <v>44</v>
      </c>
      <c r="AE48" s="12" t="s">
        <v>45</v>
      </c>
      <c r="AF48" s="14">
        <v>6.54053E-2</v>
      </c>
      <c r="AG48" s="11" t="s">
        <v>55</v>
      </c>
    </row>
    <row r="49" spans="1:33" x14ac:dyDescent="0.2">
      <c r="A49" s="8">
        <v>3090</v>
      </c>
      <c r="B49" s="9" t="s">
        <v>94</v>
      </c>
      <c r="C49" s="10">
        <v>43287</v>
      </c>
      <c r="D49" s="11">
        <v>127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95</v>
      </c>
      <c r="J49" s="12" t="s">
        <v>96</v>
      </c>
      <c r="K49" s="13" t="s">
        <v>92</v>
      </c>
      <c r="L49" s="11" t="str">
        <f>"000004"</f>
        <v>000004</v>
      </c>
      <c r="M49" s="10">
        <v>42100</v>
      </c>
      <c r="N49" s="11" t="str">
        <f>"000390"</f>
        <v>000390</v>
      </c>
      <c r="O49" s="10">
        <v>42704</v>
      </c>
      <c r="P49" s="11" t="str">
        <f>"000628"</f>
        <v>000628</v>
      </c>
      <c r="Q49" s="10">
        <v>42704</v>
      </c>
      <c r="R49" s="11">
        <v>15</v>
      </c>
      <c r="S49" s="11" t="str">
        <f>"003306"</f>
        <v>003306</v>
      </c>
      <c r="T49" s="10">
        <v>43285</v>
      </c>
      <c r="U49" s="14">
        <v>19.728100000000001</v>
      </c>
      <c r="V49" s="14">
        <v>2.7305999999999999</v>
      </c>
      <c r="W49" s="14">
        <v>16.997499999999999</v>
      </c>
      <c r="X49" s="11">
        <v>113</v>
      </c>
      <c r="Y49" s="10">
        <v>43287</v>
      </c>
      <c r="Z49" s="11">
        <v>9900000000</v>
      </c>
      <c r="AA49" s="12" t="s">
        <v>68</v>
      </c>
      <c r="AB49" s="11" t="s">
        <v>76</v>
      </c>
      <c r="AC49" s="12" t="s">
        <v>77</v>
      </c>
      <c r="AD49" s="11" t="s">
        <v>44</v>
      </c>
      <c r="AE49" s="12" t="s">
        <v>45</v>
      </c>
      <c r="AF49" s="14">
        <v>0.19728100000000001</v>
      </c>
      <c r="AG49" s="11" t="s">
        <v>55</v>
      </c>
    </row>
    <row r="50" spans="1:33" x14ac:dyDescent="0.2">
      <c r="A50" s="8">
        <v>3214</v>
      </c>
      <c r="B50" s="9" t="s">
        <v>94</v>
      </c>
      <c r="C50" s="10">
        <v>43291</v>
      </c>
      <c r="D50" s="11">
        <v>127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97</v>
      </c>
      <c r="J50" s="12" t="s">
        <v>98</v>
      </c>
      <c r="K50" s="13" t="s">
        <v>40</v>
      </c>
      <c r="L50" s="11" t="str">
        <f>"000181"</f>
        <v>000181</v>
      </c>
      <c r="M50" s="10">
        <v>43137</v>
      </c>
      <c r="N50" s="11" t="str">
        <f>"000036"</f>
        <v>000036</v>
      </c>
      <c r="O50" s="10">
        <v>43269</v>
      </c>
      <c r="P50" s="11" t="str">
        <f>"000096"</f>
        <v>000096</v>
      </c>
      <c r="Q50" s="10">
        <v>43270</v>
      </c>
      <c r="R50" s="11">
        <v>18</v>
      </c>
      <c r="S50" s="11" t="str">
        <f>"003446"</f>
        <v>003446</v>
      </c>
      <c r="T50" s="10">
        <v>43290</v>
      </c>
      <c r="U50" s="14">
        <v>5.4813000000000001</v>
      </c>
      <c r="V50" s="14">
        <v>0.48220000000000002</v>
      </c>
      <c r="W50" s="14">
        <v>4.9991000000000003</v>
      </c>
      <c r="X50" s="11">
        <v>118</v>
      </c>
      <c r="Y50" s="10">
        <v>43291</v>
      </c>
      <c r="Z50" s="11">
        <v>9900000000</v>
      </c>
      <c r="AA50" s="12" t="s">
        <v>68</v>
      </c>
      <c r="AB50" s="11" t="s">
        <v>51</v>
      </c>
      <c r="AC50" s="12" t="s">
        <v>52</v>
      </c>
      <c r="AD50" s="11" t="s">
        <v>44</v>
      </c>
      <c r="AE50" s="12" t="s">
        <v>45</v>
      </c>
      <c r="AF50" s="14">
        <v>5.4813000000000001E-2</v>
      </c>
      <c r="AG50" s="11" t="s">
        <v>46</v>
      </c>
    </row>
    <row r="51" spans="1:33" x14ac:dyDescent="0.2">
      <c r="A51" s="8">
        <v>3769</v>
      </c>
      <c r="B51" s="9" t="s">
        <v>94</v>
      </c>
      <c r="C51" s="10">
        <v>43301</v>
      </c>
      <c r="D51" s="11">
        <v>127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99</v>
      </c>
      <c r="J51" s="12" t="s">
        <v>100</v>
      </c>
      <c r="K51" s="13" t="s">
        <v>49</v>
      </c>
      <c r="L51" s="11" t="str">
        <f>"000008"</f>
        <v>000008</v>
      </c>
      <c r="M51" s="10">
        <v>42931</v>
      </c>
      <c r="N51" s="11" t="str">
        <f>"000089"</f>
        <v>000089</v>
      </c>
      <c r="O51" s="10">
        <v>43150</v>
      </c>
      <c r="P51" s="11" t="str">
        <f>"000122"</f>
        <v>000122</v>
      </c>
      <c r="Q51" s="10">
        <v>43153</v>
      </c>
      <c r="R51" s="11">
        <v>16</v>
      </c>
      <c r="S51" s="11" t="str">
        <f>"003949"</f>
        <v>003949</v>
      </c>
      <c r="T51" s="10">
        <v>43299</v>
      </c>
      <c r="U51" s="14">
        <v>11.776059999999999</v>
      </c>
      <c r="V51" s="14">
        <v>1.1893800000000001</v>
      </c>
      <c r="W51" s="14">
        <v>10.586679999999999</v>
      </c>
      <c r="X51" s="11">
        <v>134</v>
      </c>
      <c r="Y51" s="10">
        <v>43301</v>
      </c>
      <c r="Z51" s="11">
        <v>9845007123</v>
      </c>
      <c r="AA51" s="12" t="s">
        <v>101</v>
      </c>
      <c r="AB51" s="11" t="s">
        <v>102</v>
      </c>
      <c r="AC51" s="12" t="s">
        <v>103</v>
      </c>
      <c r="AD51" s="11" t="s">
        <v>53</v>
      </c>
      <c r="AE51" s="12" t="s">
        <v>54</v>
      </c>
      <c r="AF51" s="14">
        <v>0.11776059999999999</v>
      </c>
      <c r="AG51" s="11" t="s">
        <v>55</v>
      </c>
    </row>
    <row r="52" spans="1:33" x14ac:dyDescent="0.2">
      <c r="A52" s="8">
        <v>4305</v>
      </c>
      <c r="B52" s="9" t="s">
        <v>104</v>
      </c>
      <c r="C52" s="10">
        <v>43315</v>
      </c>
      <c r="D52" s="11">
        <v>127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105</v>
      </c>
      <c r="J52" s="12" t="s">
        <v>106</v>
      </c>
      <c r="K52" s="13" t="s">
        <v>40</v>
      </c>
      <c r="L52" s="11" t="str">
        <f>"000113"</f>
        <v>000113</v>
      </c>
      <c r="M52" s="10">
        <v>42460</v>
      </c>
      <c r="N52" s="11" t="str">
        <f>"000395"</f>
        <v>000395</v>
      </c>
      <c r="O52" s="10">
        <v>42735</v>
      </c>
      <c r="P52" s="11" t="str">
        <f>"000665"</f>
        <v>000665</v>
      </c>
      <c r="Q52" s="10">
        <v>42735</v>
      </c>
      <c r="R52" s="11">
        <v>16</v>
      </c>
      <c r="S52" s="11" t="str">
        <f>"004488"</f>
        <v>004488</v>
      </c>
      <c r="T52" s="10">
        <v>43308</v>
      </c>
      <c r="U52" s="14">
        <v>19.325040000000001</v>
      </c>
      <c r="V52" s="14">
        <v>2.60717</v>
      </c>
      <c r="W52" s="14">
        <v>16.717870000000001</v>
      </c>
      <c r="X52" s="11">
        <v>152</v>
      </c>
      <c r="Y52" s="10">
        <v>43315</v>
      </c>
      <c r="Z52" s="11">
        <v>9900909997</v>
      </c>
      <c r="AA52" s="12" t="s">
        <v>107</v>
      </c>
      <c r="AB52" s="11" t="s">
        <v>81</v>
      </c>
      <c r="AC52" s="12" t="s">
        <v>82</v>
      </c>
      <c r="AD52" s="11" t="s">
        <v>44</v>
      </c>
      <c r="AE52" s="12" t="s">
        <v>45</v>
      </c>
      <c r="AF52" s="14">
        <v>0.19325040000000002</v>
      </c>
      <c r="AG52" s="11" t="s">
        <v>55</v>
      </c>
    </row>
    <row r="53" spans="1:33" x14ac:dyDescent="0.2">
      <c r="A53" s="8">
        <v>4531</v>
      </c>
      <c r="B53" s="9" t="s">
        <v>104</v>
      </c>
      <c r="C53" s="10">
        <v>43318</v>
      </c>
      <c r="D53" s="11">
        <v>127</v>
      </c>
      <c r="E53" s="12" t="s">
        <v>34</v>
      </c>
      <c r="F53" s="12" t="s">
        <v>35</v>
      </c>
      <c r="G53" s="12" t="s">
        <v>36</v>
      </c>
      <c r="H53" s="12" t="s">
        <v>37</v>
      </c>
      <c r="I53" s="11" t="s">
        <v>108</v>
      </c>
      <c r="J53" s="12" t="s">
        <v>109</v>
      </c>
      <c r="K53" s="13" t="s">
        <v>58</v>
      </c>
      <c r="L53" s="11" t="str">
        <f>"000062"</f>
        <v>000062</v>
      </c>
      <c r="M53" s="10">
        <v>42894</v>
      </c>
      <c r="N53" s="11" t="str">
        <f>"000063"</f>
        <v>000063</v>
      </c>
      <c r="O53" s="10">
        <v>42916</v>
      </c>
      <c r="P53" s="11" t="str">
        <f>"000187"</f>
        <v>000187</v>
      </c>
      <c r="Q53" s="10">
        <v>42916</v>
      </c>
      <c r="R53" s="11">
        <v>17</v>
      </c>
      <c r="S53" s="11" t="str">
        <f>"004751"</f>
        <v>004751</v>
      </c>
      <c r="T53" s="10">
        <v>43314</v>
      </c>
      <c r="U53" s="14">
        <v>19.473400000000002</v>
      </c>
      <c r="V53" s="14">
        <v>2.5518000000000001</v>
      </c>
      <c r="W53" s="14">
        <v>16.921600000000002</v>
      </c>
      <c r="X53" s="11">
        <v>160</v>
      </c>
      <c r="Y53" s="10">
        <v>43318</v>
      </c>
      <c r="Z53" s="11">
        <v>9900000000</v>
      </c>
      <c r="AA53" s="12" t="s">
        <v>59</v>
      </c>
      <c r="AB53" s="11" t="s">
        <v>81</v>
      </c>
      <c r="AC53" s="12" t="s">
        <v>82</v>
      </c>
      <c r="AD53" s="11" t="s">
        <v>44</v>
      </c>
      <c r="AE53" s="12" t="s">
        <v>45</v>
      </c>
      <c r="AF53" s="14">
        <v>0.19473400000000002</v>
      </c>
      <c r="AG53" s="11" t="s">
        <v>55</v>
      </c>
    </row>
    <row r="54" spans="1:33" x14ac:dyDescent="0.2">
      <c r="A54" s="8">
        <v>4532</v>
      </c>
      <c r="B54" s="9" t="s">
        <v>104</v>
      </c>
      <c r="C54" s="10">
        <v>43318</v>
      </c>
      <c r="D54" s="11">
        <v>127</v>
      </c>
      <c r="E54" s="12" t="s">
        <v>34</v>
      </c>
      <c r="F54" s="12" t="s">
        <v>35</v>
      </c>
      <c r="G54" s="12" t="s">
        <v>36</v>
      </c>
      <c r="H54" s="12" t="s">
        <v>37</v>
      </c>
      <c r="I54" s="11" t="s">
        <v>110</v>
      </c>
      <c r="J54" s="12" t="s">
        <v>111</v>
      </c>
      <c r="K54" s="13" t="s">
        <v>112</v>
      </c>
      <c r="L54" s="11" t="str">
        <f>"000063"</f>
        <v>000063</v>
      </c>
      <c r="M54" s="10">
        <v>42894</v>
      </c>
      <c r="N54" s="11" t="str">
        <f>"000062"</f>
        <v>000062</v>
      </c>
      <c r="O54" s="10">
        <v>42916</v>
      </c>
      <c r="P54" s="11" t="str">
        <f>"000188"</f>
        <v>000188</v>
      </c>
      <c r="Q54" s="10">
        <v>42916</v>
      </c>
      <c r="R54" s="11">
        <v>17</v>
      </c>
      <c r="S54" s="11" t="str">
        <f>"004752"</f>
        <v>004752</v>
      </c>
      <c r="T54" s="10">
        <v>43314</v>
      </c>
      <c r="U54" s="14">
        <v>4.3433999999999999</v>
      </c>
      <c r="V54" s="14">
        <v>0.53639999999999999</v>
      </c>
      <c r="W54" s="14">
        <v>3.8069999999999999</v>
      </c>
      <c r="X54" s="11">
        <v>160</v>
      </c>
      <c r="Y54" s="10">
        <v>43318</v>
      </c>
      <c r="Z54" s="11">
        <v>9900000000</v>
      </c>
      <c r="AA54" s="12" t="s">
        <v>59</v>
      </c>
      <c r="AB54" s="11" t="s">
        <v>81</v>
      </c>
      <c r="AC54" s="12" t="s">
        <v>82</v>
      </c>
      <c r="AD54" s="11" t="s">
        <v>44</v>
      </c>
      <c r="AE54" s="12" t="s">
        <v>45</v>
      </c>
      <c r="AF54" s="14">
        <v>4.3434E-2</v>
      </c>
      <c r="AG54" s="11" t="s">
        <v>55</v>
      </c>
    </row>
    <row r="55" spans="1:33" x14ac:dyDescent="0.2">
      <c r="A55" s="8">
        <v>4861</v>
      </c>
      <c r="B55" s="9" t="s">
        <v>104</v>
      </c>
      <c r="C55" s="10">
        <v>43326</v>
      </c>
      <c r="D55" s="11">
        <v>127</v>
      </c>
      <c r="E55" s="12" t="s">
        <v>34</v>
      </c>
      <c r="F55" s="12" t="s">
        <v>35</v>
      </c>
      <c r="G55" s="12" t="s">
        <v>36</v>
      </c>
      <c r="H55" s="12" t="s">
        <v>37</v>
      </c>
      <c r="I55" s="11" t="s">
        <v>113</v>
      </c>
      <c r="J55" s="12" t="s">
        <v>114</v>
      </c>
      <c r="K55" s="13" t="s">
        <v>92</v>
      </c>
      <c r="L55" s="11" t="str">
        <f>"000126"</f>
        <v>000126</v>
      </c>
      <c r="M55" s="10">
        <v>42814</v>
      </c>
      <c r="N55" s="11" t="str">
        <f>"000060"</f>
        <v>000060</v>
      </c>
      <c r="O55" s="10">
        <v>42916</v>
      </c>
      <c r="P55" s="11" t="str">
        <f>"000189"</f>
        <v>000189</v>
      </c>
      <c r="Q55" s="10">
        <v>42916</v>
      </c>
      <c r="R55" s="11">
        <v>17</v>
      </c>
      <c r="S55" s="11" t="str">
        <f>"005033"</f>
        <v>005033</v>
      </c>
      <c r="T55" s="10">
        <v>43321</v>
      </c>
      <c r="U55" s="14">
        <v>137.30629999999999</v>
      </c>
      <c r="V55" s="14">
        <v>19.380600000000001</v>
      </c>
      <c r="W55" s="14">
        <v>117.92570000000001</v>
      </c>
      <c r="X55" s="11">
        <v>171</v>
      </c>
      <c r="Y55" s="10">
        <v>43326</v>
      </c>
      <c r="Z55" s="11">
        <v>9900000000</v>
      </c>
      <c r="AA55" s="12" t="s">
        <v>59</v>
      </c>
      <c r="AB55" s="11" t="s">
        <v>115</v>
      </c>
      <c r="AC55" s="12" t="s">
        <v>116</v>
      </c>
      <c r="AD55" s="11" t="s">
        <v>44</v>
      </c>
      <c r="AE55" s="12" t="s">
        <v>45</v>
      </c>
      <c r="AF55" s="14">
        <v>1.3730629999999999</v>
      </c>
      <c r="AG55" s="11" t="s">
        <v>55</v>
      </c>
    </row>
    <row r="56" spans="1:33" x14ac:dyDescent="0.2">
      <c r="A56" s="8">
        <v>4981</v>
      </c>
      <c r="B56" s="9" t="s">
        <v>104</v>
      </c>
      <c r="C56" s="10">
        <v>43330</v>
      </c>
      <c r="D56" s="11">
        <v>127</v>
      </c>
      <c r="E56" s="12" t="s">
        <v>34</v>
      </c>
      <c r="F56" s="12" t="s">
        <v>35</v>
      </c>
      <c r="G56" s="12" t="s">
        <v>36</v>
      </c>
      <c r="H56" s="12" t="s">
        <v>37</v>
      </c>
      <c r="I56" s="11" t="s">
        <v>117</v>
      </c>
      <c r="J56" s="12" t="s">
        <v>118</v>
      </c>
      <c r="K56" s="13" t="s">
        <v>49</v>
      </c>
      <c r="L56" s="11" t="str">
        <f>"000173"</f>
        <v>000173</v>
      </c>
      <c r="M56" s="10">
        <v>43181</v>
      </c>
      <c r="N56" s="11" t="str">
        <f>"000052"</f>
        <v>000052</v>
      </c>
      <c r="O56" s="10">
        <v>43306</v>
      </c>
      <c r="P56" s="11" t="str">
        <f>"000051"</f>
        <v>000051</v>
      </c>
      <c r="Q56" s="10">
        <v>43306</v>
      </c>
      <c r="R56" s="11">
        <v>17</v>
      </c>
      <c r="S56" s="11" t="str">
        <f>"005101"</f>
        <v>005101</v>
      </c>
      <c r="T56" s="10">
        <v>43325</v>
      </c>
      <c r="U56" s="14">
        <v>9.9983599999999999</v>
      </c>
      <c r="V56" s="14">
        <v>1.0647599999999999</v>
      </c>
      <c r="W56" s="14">
        <v>8.9336000000000002</v>
      </c>
      <c r="X56" s="11">
        <v>173</v>
      </c>
      <c r="Y56" s="10">
        <v>43330</v>
      </c>
      <c r="Z56" s="11">
        <v>9738614818</v>
      </c>
      <c r="AA56" s="12" t="s">
        <v>50</v>
      </c>
      <c r="AB56" s="11" t="s">
        <v>88</v>
      </c>
      <c r="AC56" s="12" t="s">
        <v>89</v>
      </c>
      <c r="AD56" s="11" t="s">
        <v>53</v>
      </c>
      <c r="AE56" s="12" t="s">
        <v>54</v>
      </c>
      <c r="AF56" s="14">
        <v>9.9983600000000006E-2</v>
      </c>
      <c r="AG56" s="11" t="s">
        <v>46</v>
      </c>
    </row>
    <row r="57" spans="1:33" x14ac:dyDescent="0.2">
      <c r="A57" s="8">
        <v>5288</v>
      </c>
      <c r="B57" s="9" t="s">
        <v>119</v>
      </c>
      <c r="C57" s="10">
        <v>43346</v>
      </c>
      <c r="D57" s="11">
        <v>127</v>
      </c>
      <c r="E57" s="12" t="s">
        <v>34</v>
      </c>
      <c r="F57" s="12" t="s">
        <v>35</v>
      </c>
      <c r="G57" s="12" t="s">
        <v>36</v>
      </c>
      <c r="H57" s="12" t="s">
        <v>37</v>
      </c>
      <c r="I57" s="11" t="s">
        <v>120</v>
      </c>
      <c r="J57" s="12" t="s">
        <v>121</v>
      </c>
      <c r="K57" s="13" t="s">
        <v>58</v>
      </c>
      <c r="L57" s="11" t="str">
        <f>"000461"</f>
        <v>000461</v>
      </c>
      <c r="M57" s="10">
        <v>41353</v>
      </c>
      <c r="N57" s="11" t="str">
        <f>"000379"</f>
        <v>000379</v>
      </c>
      <c r="O57" s="10">
        <v>42642</v>
      </c>
      <c r="P57" s="11" t="str">
        <f>"000600"</f>
        <v>000600</v>
      </c>
      <c r="Q57" s="10">
        <v>42643</v>
      </c>
      <c r="R57" s="11">
        <v>13</v>
      </c>
      <c r="S57" s="11" t="str">
        <f>"005437"</f>
        <v>005437</v>
      </c>
      <c r="T57" s="10">
        <v>43340</v>
      </c>
      <c r="U57" s="14">
        <v>1.9892099999999999</v>
      </c>
      <c r="V57" s="14">
        <v>0.34308</v>
      </c>
      <c r="W57" s="14">
        <v>1.6461300000000001</v>
      </c>
      <c r="X57" s="11">
        <v>193</v>
      </c>
      <c r="Y57" s="10">
        <v>43346</v>
      </c>
      <c r="Z57" s="11">
        <v>9900000000</v>
      </c>
      <c r="AA57" s="12" t="s">
        <v>59</v>
      </c>
      <c r="AB57" s="11" t="s">
        <v>63</v>
      </c>
      <c r="AC57" s="12" t="s">
        <v>64</v>
      </c>
      <c r="AD57" s="11" t="s">
        <v>44</v>
      </c>
      <c r="AE57" s="12" t="s">
        <v>45</v>
      </c>
      <c r="AF57" s="14">
        <f t="shared" ref="AF57:AF69" si="4">U57/100</f>
        <v>1.9892099999999999E-2</v>
      </c>
      <c r="AG57" s="11" t="s">
        <v>55</v>
      </c>
    </row>
    <row r="58" spans="1:33" x14ac:dyDescent="0.2">
      <c r="A58" s="8">
        <v>5289</v>
      </c>
      <c r="B58" s="9" t="s">
        <v>119</v>
      </c>
      <c r="C58" s="10">
        <v>43346</v>
      </c>
      <c r="D58" s="11">
        <v>127</v>
      </c>
      <c r="E58" s="12" t="s">
        <v>34</v>
      </c>
      <c r="F58" s="12" t="s">
        <v>35</v>
      </c>
      <c r="G58" s="12" t="s">
        <v>36</v>
      </c>
      <c r="H58" s="12" t="s">
        <v>37</v>
      </c>
      <c r="I58" s="11" t="s">
        <v>122</v>
      </c>
      <c r="J58" s="12" t="s">
        <v>123</v>
      </c>
      <c r="K58" s="13" t="s">
        <v>40</v>
      </c>
      <c r="L58" s="11" t="str">
        <f>"000066"</f>
        <v>000066</v>
      </c>
      <c r="M58" s="10">
        <v>42682</v>
      </c>
      <c r="N58" s="11" t="str">
        <f>"000453"</f>
        <v>000453</v>
      </c>
      <c r="O58" s="10">
        <v>42825</v>
      </c>
      <c r="P58" s="11" t="str">
        <f>"000903"</f>
        <v>000903</v>
      </c>
      <c r="Q58" s="10">
        <v>42825</v>
      </c>
      <c r="R58" s="11">
        <v>15</v>
      </c>
      <c r="S58" s="11" t="str">
        <f>"005457"</f>
        <v>005457</v>
      </c>
      <c r="T58" s="10">
        <v>43340</v>
      </c>
      <c r="U58" s="14">
        <v>10.4079</v>
      </c>
      <c r="V58" s="14">
        <v>0.68789</v>
      </c>
      <c r="W58" s="14">
        <v>9.7200100000000003</v>
      </c>
      <c r="X58" s="11">
        <v>193</v>
      </c>
      <c r="Y58" s="10">
        <v>43346</v>
      </c>
      <c r="Z58" s="11">
        <v>9980982757</v>
      </c>
      <c r="AA58" s="12" t="s">
        <v>124</v>
      </c>
      <c r="AB58" s="11" t="s">
        <v>81</v>
      </c>
      <c r="AC58" s="12" t="s">
        <v>82</v>
      </c>
      <c r="AD58" s="11" t="s">
        <v>44</v>
      </c>
      <c r="AE58" s="12" t="s">
        <v>45</v>
      </c>
      <c r="AF58" s="14">
        <f t="shared" si="4"/>
        <v>0.10407899999999999</v>
      </c>
      <c r="AG58" s="11" t="s">
        <v>55</v>
      </c>
    </row>
    <row r="59" spans="1:33" x14ac:dyDescent="0.2">
      <c r="A59" s="8">
        <v>6183</v>
      </c>
      <c r="B59" s="9" t="s">
        <v>125</v>
      </c>
      <c r="C59" s="10">
        <v>43385</v>
      </c>
      <c r="D59" s="11">
        <v>127</v>
      </c>
      <c r="E59" s="12" t="s">
        <v>34</v>
      </c>
      <c r="F59" s="12" t="s">
        <v>35</v>
      </c>
      <c r="G59" s="12" t="s">
        <v>36</v>
      </c>
      <c r="H59" s="12" t="s">
        <v>37</v>
      </c>
      <c r="I59" s="11" t="s">
        <v>38</v>
      </c>
      <c r="J59" s="12" t="s">
        <v>39</v>
      </c>
      <c r="K59" s="13" t="s">
        <v>40</v>
      </c>
      <c r="L59" s="11" t="str">
        <f>"000197"</f>
        <v>000197</v>
      </c>
      <c r="M59" s="10">
        <v>43143</v>
      </c>
      <c r="N59" s="11" t="str">
        <f>"000037"</f>
        <v>000037</v>
      </c>
      <c r="O59" s="10">
        <v>43277</v>
      </c>
      <c r="P59" s="11" t="str">
        <f>"000149"</f>
        <v>000149</v>
      </c>
      <c r="Q59" s="10">
        <v>43384</v>
      </c>
      <c r="R59" s="11">
        <v>17</v>
      </c>
      <c r="S59" s="11" t="str">
        <f>""</f>
        <v/>
      </c>
      <c r="T59" s="10"/>
      <c r="U59" s="14">
        <v>15.29998</v>
      </c>
      <c r="V59" s="14">
        <v>0.93877999999999995</v>
      </c>
      <c r="W59" s="14">
        <v>14.3612</v>
      </c>
      <c r="X59" s="11">
        <v>228</v>
      </c>
      <c r="Y59" s="10">
        <v>43385</v>
      </c>
      <c r="Z59" s="11">
        <v>9900000008</v>
      </c>
      <c r="AA59" s="12" t="s">
        <v>41</v>
      </c>
      <c r="AB59" s="11" t="s">
        <v>42</v>
      </c>
      <c r="AC59" s="12" t="s">
        <v>43</v>
      </c>
      <c r="AD59" s="11" t="s">
        <v>44</v>
      </c>
      <c r="AE59" s="12" t="s">
        <v>45</v>
      </c>
      <c r="AF59" s="14">
        <f t="shared" si="4"/>
        <v>0.15299979999999999</v>
      </c>
      <c r="AG59" s="11" t="s">
        <v>46</v>
      </c>
    </row>
    <row r="60" spans="1:33" x14ac:dyDescent="0.2">
      <c r="A60" s="8">
        <v>6184</v>
      </c>
      <c r="B60" s="9" t="s">
        <v>125</v>
      </c>
      <c r="C60" s="10">
        <v>43385</v>
      </c>
      <c r="D60" s="11">
        <v>127</v>
      </c>
      <c r="E60" s="12" t="s">
        <v>34</v>
      </c>
      <c r="F60" s="12" t="s">
        <v>35</v>
      </c>
      <c r="G60" s="12" t="s">
        <v>36</v>
      </c>
      <c r="H60" s="12" t="s">
        <v>37</v>
      </c>
      <c r="I60" s="11" t="s">
        <v>38</v>
      </c>
      <c r="J60" s="12" t="s">
        <v>39</v>
      </c>
      <c r="K60" s="13" t="s">
        <v>40</v>
      </c>
      <c r="L60" s="11" t="str">
        <f>"000197"</f>
        <v>000197</v>
      </c>
      <c r="M60" s="10">
        <v>43143</v>
      </c>
      <c r="N60" s="11" t="str">
        <f>"000037"</f>
        <v>000037</v>
      </c>
      <c r="O60" s="10">
        <v>43277</v>
      </c>
      <c r="P60" s="11" t="str">
        <f>"000149"</f>
        <v>000149</v>
      </c>
      <c r="Q60" s="10">
        <v>43384</v>
      </c>
      <c r="R60" s="11">
        <v>17</v>
      </c>
      <c r="S60" s="11" t="str">
        <f>"008668"</f>
        <v>008668</v>
      </c>
      <c r="T60" s="10">
        <v>43472</v>
      </c>
      <c r="U60" s="14">
        <v>15.29998</v>
      </c>
      <c r="V60" s="14">
        <v>0.93877999999999995</v>
      </c>
      <c r="W60" s="14">
        <v>14.3612</v>
      </c>
      <c r="X60" s="11">
        <v>228</v>
      </c>
      <c r="Y60" s="10">
        <v>43385</v>
      </c>
      <c r="Z60" s="11">
        <v>9900000008</v>
      </c>
      <c r="AA60" s="12" t="s">
        <v>41</v>
      </c>
      <c r="AB60" s="11" t="s">
        <v>42</v>
      </c>
      <c r="AC60" s="12" t="s">
        <v>43</v>
      </c>
      <c r="AD60" s="11" t="s">
        <v>44</v>
      </c>
      <c r="AE60" s="12" t="s">
        <v>45</v>
      </c>
      <c r="AF60" s="14">
        <f t="shared" si="4"/>
        <v>0.15299979999999999</v>
      </c>
      <c r="AG60" s="11" t="s">
        <v>46</v>
      </c>
    </row>
    <row r="61" spans="1:33" x14ac:dyDescent="0.2">
      <c r="A61" s="8">
        <v>6185</v>
      </c>
      <c r="B61" s="9" t="s">
        <v>125</v>
      </c>
      <c r="C61" s="10">
        <v>43385</v>
      </c>
      <c r="D61" s="11">
        <v>127</v>
      </c>
      <c r="E61" s="12" t="s">
        <v>34</v>
      </c>
      <c r="F61" s="12" t="s">
        <v>35</v>
      </c>
      <c r="G61" s="12" t="s">
        <v>36</v>
      </c>
      <c r="H61" s="12" t="s">
        <v>37</v>
      </c>
      <c r="I61" s="11" t="s">
        <v>38</v>
      </c>
      <c r="J61" s="12" t="s">
        <v>39</v>
      </c>
      <c r="K61" s="13" t="s">
        <v>40</v>
      </c>
      <c r="L61" s="11" t="str">
        <f>"000197"</f>
        <v>000197</v>
      </c>
      <c r="M61" s="10">
        <v>43143</v>
      </c>
      <c r="N61" s="11" t="str">
        <f>"000037"</f>
        <v>000037</v>
      </c>
      <c r="O61" s="10">
        <v>43277</v>
      </c>
      <c r="P61" s="11" t="str">
        <f>"000149"</f>
        <v>000149</v>
      </c>
      <c r="Q61" s="10">
        <v>43384</v>
      </c>
      <c r="R61" s="11">
        <v>17</v>
      </c>
      <c r="S61" s="11" t="str">
        <f>"008668"</f>
        <v>008668</v>
      </c>
      <c r="T61" s="10">
        <v>43472</v>
      </c>
      <c r="U61" s="14">
        <v>12.377599999999999</v>
      </c>
      <c r="V61" s="14">
        <v>0.45350000000000001</v>
      </c>
      <c r="W61" s="14">
        <v>11.924099999999999</v>
      </c>
      <c r="X61" s="11">
        <v>234</v>
      </c>
      <c r="Y61" s="10">
        <v>43385</v>
      </c>
      <c r="Z61" s="11">
        <v>9900000008</v>
      </c>
      <c r="AA61" s="12" t="s">
        <v>41</v>
      </c>
      <c r="AB61" s="11" t="s">
        <v>42</v>
      </c>
      <c r="AC61" s="12" t="s">
        <v>43</v>
      </c>
      <c r="AD61" s="11" t="s">
        <v>44</v>
      </c>
      <c r="AE61" s="12" t="s">
        <v>45</v>
      </c>
      <c r="AF61" s="14">
        <f t="shared" si="4"/>
        <v>0.123776</v>
      </c>
      <c r="AG61" s="11" t="s">
        <v>46</v>
      </c>
    </row>
    <row r="62" spans="1:33" x14ac:dyDescent="0.2">
      <c r="A62" s="8">
        <v>6764</v>
      </c>
      <c r="B62" s="9" t="s">
        <v>125</v>
      </c>
      <c r="C62" s="10">
        <v>43390</v>
      </c>
      <c r="D62" s="11">
        <v>127</v>
      </c>
      <c r="E62" s="12" t="s">
        <v>34</v>
      </c>
      <c r="F62" s="12" t="s">
        <v>35</v>
      </c>
      <c r="G62" s="12" t="s">
        <v>36</v>
      </c>
      <c r="H62" s="12" t="s">
        <v>37</v>
      </c>
      <c r="I62" s="11" t="s">
        <v>126</v>
      </c>
      <c r="J62" s="12" t="s">
        <v>127</v>
      </c>
      <c r="K62" s="13" t="s">
        <v>49</v>
      </c>
      <c r="L62" s="11" t="str">
        <f>"000008"</f>
        <v>000008</v>
      </c>
      <c r="M62" s="10">
        <v>43305</v>
      </c>
      <c r="N62" s="11" t="str">
        <f>"000108"</f>
        <v>000108</v>
      </c>
      <c r="O62" s="10">
        <v>43372</v>
      </c>
      <c r="P62" s="11" t="str">
        <f>"000105"</f>
        <v>000105</v>
      </c>
      <c r="Q62" s="10">
        <v>43372</v>
      </c>
      <c r="R62" s="11">
        <v>18</v>
      </c>
      <c r="S62" s="11" t="str">
        <f>"006815"</f>
        <v>006815</v>
      </c>
      <c r="T62" s="10">
        <v>43389</v>
      </c>
      <c r="U62" s="14">
        <v>74.922449999999998</v>
      </c>
      <c r="V62" s="14">
        <v>7.9418499999999996</v>
      </c>
      <c r="W62" s="14">
        <v>66.980599999999995</v>
      </c>
      <c r="X62" s="11">
        <v>245</v>
      </c>
      <c r="Y62" s="10">
        <v>43390</v>
      </c>
      <c r="Z62" s="11">
        <v>8618755562</v>
      </c>
      <c r="AA62" s="12" t="s">
        <v>128</v>
      </c>
      <c r="AB62" s="11" t="s">
        <v>129</v>
      </c>
      <c r="AC62" s="12" t="s">
        <v>130</v>
      </c>
      <c r="AD62" s="11" t="s">
        <v>53</v>
      </c>
      <c r="AE62" s="12" t="s">
        <v>54</v>
      </c>
      <c r="AF62" s="14">
        <f t="shared" si="4"/>
        <v>0.74922449999999996</v>
      </c>
      <c r="AG62" s="11" t="s">
        <v>131</v>
      </c>
    </row>
    <row r="63" spans="1:33" x14ac:dyDescent="0.2">
      <c r="A63" s="8">
        <v>7342</v>
      </c>
      <c r="B63" s="9" t="s">
        <v>132</v>
      </c>
      <c r="C63" s="10">
        <v>43424</v>
      </c>
      <c r="D63" s="11">
        <v>127</v>
      </c>
      <c r="E63" s="12" t="s">
        <v>34</v>
      </c>
      <c r="F63" s="12" t="s">
        <v>35</v>
      </c>
      <c r="G63" s="12" t="s">
        <v>36</v>
      </c>
      <c r="H63" s="12" t="s">
        <v>37</v>
      </c>
      <c r="I63" s="11" t="s">
        <v>133</v>
      </c>
      <c r="J63" s="12" t="s">
        <v>134</v>
      </c>
      <c r="K63" s="13" t="s">
        <v>135</v>
      </c>
      <c r="L63" s="11" t="str">
        <f>"000009"</f>
        <v>000009</v>
      </c>
      <c r="M63" s="10">
        <v>43251</v>
      </c>
      <c r="N63" s="11" t="str">
        <f>"000055"</f>
        <v>000055</v>
      </c>
      <c r="O63" s="10">
        <v>43363</v>
      </c>
      <c r="P63" s="11" t="str">
        <f>"000141"</f>
        <v>000141</v>
      </c>
      <c r="Q63" s="10">
        <v>43363</v>
      </c>
      <c r="R63" s="11">
        <v>18</v>
      </c>
      <c r="S63" s="11" t="str">
        <f>"007224"</f>
        <v>007224</v>
      </c>
      <c r="T63" s="10">
        <v>43404</v>
      </c>
      <c r="U63" s="14">
        <v>26.724599999999999</v>
      </c>
      <c r="V63" s="14">
        <v>2.8994</v>
      </c>
      <c r="W63" s="14">
        <v>23.825199999999999</v>
      </c>
      <c r="X63" s="11">
        <v>271</v>
      </c>
      <c r="Y63" s="10">
        <v>43424</v>
      </c>
      <c r="Z63" s="11">
        <v>9900000000</v>
      </c>
      <c r="AA63" s="12" t="s">
        <v>59</v>
      </c>
      <c r="AB63" s="11" t="s">
        <v>136</v>
      </c>
      <c r="AC63" s="12" t="s">
        <v>137</v>
      </c>
      <c r="AD63" s="11" t="s">
        <v>44</v>
      </c>
      <c r="AE63" s="12" t="s">
        <v>45</v>
      </c>
      <c r="AF63" s="14">
        <f t="shared" si="4"/>
        <v>0.26724599999999998</v>
      </c>
      <c r="AG63" s="11" t="s">
        <v>131</v>
      </c>
    </row>
    <row r="64" spans="1:33" x14ac:dyDescent="0.2">
      <c r="A64" s="8">
        <v>8500</v>
      </c>
      <c r="B64" s="9" t="s">
        <v>138</v>
      </c>
      <c r="C64" s="10">
        <v>43472</v>
      </c>
      <c r="D64" s="11">
        <v>127</v>
      </c>
      <c r="E64" s="12" t="s">
        <v>34</v>
      </c>
      <c r="F64" s="12" t="s">
        <v>35</v>
      </c>
      <c r="G64" s="12" t="s">
        <v>36</v>
      </c>
      <c r="H64" s="12" t="s">
        <v>37</v>
      </c>
      <c r="I64" s="11" t="s">
        <v>38</v>
      </c>
      <c r="J64" s="12" t="s">
        <v>39</v>
      </c>
      <c r="K64" s="13" t="s">
        <v>40</v>
      </c>
      <c r="L64" s="11" t="str">
        <f>"000197"</f>
        <v>000197</v>
      </c>
      <c r="M64" s="10">
        <v>43143</v>
      </c>
      <c r="N64" s="11" t="str">
        <f>"000037"</f>
        <v>000037</v>
      </c>
      <c r="O64" s="10">
        <v>43277</v>
      </c>
      <c r="P64" s="11" t="str">
        <f>"000149"</f>
        <v>000149</v>
      </c>
      <c r="Q64" s="10">
        <v>43384</v>
      </c>
      <c r="R64" s="11"/>
      <c r="S64" s="11" t="str">
        <f>"008668"</f>
        <v>008668</v>
      </c>
      <c r="T64" s="10">
        <v>43472</v>
      </c>
      <c r="U64" s="14">
        <v>28.893000000000001</v>
      </c>
      <c r="V64" s="14">
        <v>28.892959999999999</v>
      </c>
      <c r="W64" s="14">
        <v>4.0000000000000003E-5</v>
      </c>
      <c r="X64" s="11">
        <v>319</v>
      </c>
      <c r="Y64" s="10">
        <v>43472</v>
      </c>
      <c r="Z64" s="11">
        <v>9900000008</v>
      </c>
      <c r="AA64" s="12" t="s">
        <v>41</v>
      </c>
      <c r="AB64" s="11" t="s">
        <v>42</v>
      </c>
      <c r="AC64" s="12" t="s">
        <v>43</v>
      </c>
      <c r="AD64" s="11" t="s">
        <v>44</v>
      </c>
      <c r="AE64" s="12" t="s">
        <v>45</v>
      </c>
      <c r="AF64" s="14">
        <f t="shared" si="4"/>
        <v>0.28893000000000002</v>
      </c>
      <c r="AG64" s="11" t="s">
        <v>46</v>
      </c>
    </row>
    <row r="65" spans="1:33" x14ac:dyDescent="0.2">
      <c r="A65" s="8">
        <v>9445</v>
      </c>
      <c r="B65" s="9" t="s">
        <v>139</v>
      </c>
      <c r="C65" s="10">
        <v>43526</v>
      </c>
      <c r="D65" s="11">
        <v>127</v>
      </c>
      <c r="E65" s="12" t="s">
        <v>34</v>
      </c>
      <c r="F65" s="12" t="s">
        <v>35</v>
      </c>
      <c r="G65" s="12" t="s">
        <v>36</v>
      </c>
      <c r="H65" s="12" t="s">
        <v>37</v>
      </c>
      <c r="I65" s="11" t="s">
        <v>140</v>
      </c>
      <c r="J65" s="12" t="s">
        <v>141</v>
      </c>
      <c r="K65" s="13" t="s">
        <v>135</v>
      </c>
      <c r="L65" s="11" t="str">
        <f>"000083"</f>
        <v>000083</v>
      </c>
      <c r="M65" s="10">
        <v>43403</v>
      </c>
      <c r="N65" s="11" t="str">
        <f>"000205"</f>
        <v>000205</v>
      </c>
      <c r="O65" s="10">
        <v>43495</v>
      </c>
      <c r="P65" s="11" t="str">
        <f>"000201"</f>
        <v>000201</v>
      </c>
      <c r="Q65" s="10">
        <v>43496</v>
      </c>
      <c r="R65" s="11"/>
      <c r="S65" s="11" t="str">
        <f>"009462"</f>
        <v>009462</v>
      </c>
      <c r="T65" s="10">
        <v>43519</v>
      </c>
      <c r="U65" s="14">
        <v>0.98536000000000001</v>
      </c>
      <c r="V65" s="14">
        <v>0.12426</v>
      </c>
      <c r="W65" s="14">
        <v>0.86109999999999998</v>
      </c>
      <c r="X65" s="11">
        <v>364</v>
      </c>
      <c r="Y65" s="10">
        <v>43526</v>
      </c>
      <c r="Z65" s="11">
        <v>9964168913</v>
      </c>
      <c r="AA65" s="12" t="s">
        <v>142</v>
      </c>
      <c r="AB65" s="11" t="s">
        <v>136</v>
      </c>
      <c r="AC65" s="12" t="s">
        <v>137</v>
      </c>
      <c r="AD65" s="11" t="s">
        <v>53</v>
      </c>
      <c r="AE65" s="12" t="s">
        <v>54</v>
      </c>
      <c r="AF65" s="14">
        <f t="shared" si="4"/>
        <v>9.8536000000000006E-3</v>
      </c>
      <c r="AG65" s="11" t="s">
        <v>131</v>
      </c>
    </row>
    <row r="66" spans="1:33" x14ac:dyDescent="0.2">
      <c r="A66" s="8">
        <v>9732</v>
      </c>
      <c r="B66" s="9" t="s">
        <v>139</v>
      </c>
      <c r="C66" s="10">
        <v>43544</v>
      </c>
      <c r="D66" s="11">
        <v>127</v>
      </c>
      <c r="E66" s="12" t="s">
        <v>34</v>
      </c>
      <c r="F66" s="12" t="s">
        <v>35</v>
      </c>
      <c r="G66" s="12" t="s">
        <v>36</v>
      </c>
      <c r="H66" s="12" t="s">
        <v>37</v>
      </c>
      <c r="I66" s="11" t="s">
        <v>113</v>
      </c>
      <c r="J66" s="12" t="s">
        <v>114</v>
      </c>
      <c r="K66" s="13" t="s">
        <v>143</v>
      </c>
      <c r="L66" s="11" t="str">
        <f>"000126"</f>
        <v>000126</v>
      </c>
      <c r="M66" s="10">
        <v>42814</v>
      </c>
      <c r="N66" s="11" t="str">
        <f>"000022"</f>
        <v>000022</v>
      </c>
      <c r="O66" s="10">
        <v>43249</v>
      </c>
      <c r="P66" s="11" t="str">
        <f>"000053"</f>
        <v>000053</v>
      </c>
      <c r="Q66" s="10">
        <v>43249</v>
      </c>
      <c r="R66" s="11"/>
      <c r="S66" s="11" t="str">
        <f>"009709"</f>
        <v>009709</v>
      </c>
      <c r="T66" s="10">
        <v>43538</v>
      </c>
      <c r="U66" s="14">
        <v>60.130499999999998</v>
      </c>
      <c r="V66" s="14">
        <v>7.1759000000000004</v>
      </c>
      <c r="W66" s="14">
        <v>52.954599999999999</v>
      </c>
      <c r="X66" s="11">
        <v>378</v>
      </c>
      <c r="Y66" s="10">
        <v>43544</v>
      </c>
      <c r="Z66" s="11">
        <v>9900000000</v>
      </c>
      <c r="AA66" s="12" t="s">
        <v>59</v>
      </c>
      <c r="AB66" s="11" t="s">
        <v>115</v>
      </c>
      <c r="AC66" s="12" t="s">
        <v>116</v>
      </c>
      <c r="AD66" s="11" t="s">
        <v>44</v>
      </c>
      <c r="AE66" s="12" t="s">
        <v>45</v>
      </c>
      <c r="AF66" s="14">
        <f t="shared" si="4"/>
        <v>0.60130499999999998</v>
      </c>
      <c r="AG66" s="11" t="s">
        <v>46</v>
      </c>
    </row>
    <row r="67" spans="1:33" x14ac:dyDescent="0.2">
      <c r="A67" s="8">
        <v>9803</v>
      </c>
      <c r="B67" s="9" t="s">
        <v>139</v>
      </c>
      <c r="C67" s="10">
        <v>43546</v>
      </c>
      <c r="D67" s="11">
        <v>127</v>
      </c>
      <c r="E67" s="12" t="s">
        <v>34</v>
      </c>
      <c r="F67" s="12" t="s">
        <v>35</v>
      </c>
      <c r="G67" s="12" t="s">
        <v>36</v>
      </c>
      <c r="H67" s="12" t="s">
        <v>37</v>
      </c>
      <c r="I67" s="11" t="s">
        <v>144</v>
      </c>
      <c r="J67" s="12" t="s">
        <v>145</v>
      </c>
      <c r="K67" s="13" t="s">
        <v>49</v>
      </c>
      <c r="L67" s="11" t="str">
        <f>"000228"</f>
        <v>000228</v>
      </c>
      <c r="M67" s="10">
        <v>43155</v>
      </c>
      <c r="N67" s="11" t="str">
        <f>"000065"</f>
        <v>000065</v>
      </c>
      <c r="O67" s="10">
        <v>43421</v>
      </c>
      <c r="P67" s="11" t="str">
        <f>"000162"</f>
        <v>000162</v>
      </c>
      <c r="Q67" s="10">
        <v>43423</v>
      </c>
      <c r="R67" s="11"/>
      <c r="S67" s="11" t="str">
        <f>"009815"</f>
        <v>009815</v>
      </c>
      <c r="T67" s="10">
        <v>43544</v>
      </c>
      <c r="U67" s="14">
        <v>11.8873</v>
      </c>
      <c r="V67" s="14">
        <v>1.5182</v>
      </c>
      <c r="W67" s="14">
        <v>10.3691</v>
      </c>
      <c r="X67" s="11">
        <v>382</v>
      </c>
      <c r="Y67" s="10">
        <v>43546</v>
      </c>
      <c r="Z67" s="11">
        <v>9900000000</v>
      </c>
      <c r="AA67" s="12" t="s">
        <v>59</v>
      </c>
      <c r="AB67" s="11" t="s">
        <v>88</v>
      </c>
      <c r="AC67" s="12" t="s">
        <v>89</v>
      </c>
      <c r="AD67" s="11" t="s">
        <v>44</v>
      </c>
      <c r="AE67" s="12" t="s">
        <v>45</v>
      </c>
      <c r="AF67" s="14">
        <f t="shared" si="4"/>
        <v>0.11887299999999999</v>
      </c>
      <c r="AG67" s="11" t="s">
        <v>46</v>
      </c>
    </row>
    <row r="68" spans="1:33" x14ac:dyDescent="0.2">
      <c r="A68" s="8">
        <v>10015</v>
      </c>
      <c r="B68" s="9" t="s">
        <v>139</v>
      </c>
      <c r="C68" s="10">
        <v>43552</v>
      </c>
      <c r="D68" s="11">
        <v>127</v>
      </c>
      <c r="E68" s="12" t="s">
        <v>34</v>
      </c>
      <c r="F68" s="12" t="s">
        <v>35</v>
      </c>
      <c r="G68" s="12" t="s">
        <v>36</v>
      </c>
      <c r="H68" s="12" t="s">
        <v>37</v>
      </c>
      <c r="I68" s="11" t="s">
        <v>146</v>
      </c>
      <c r="J68" s="12" t="s">
        <v>147</v>
      </c>
      <c r="K68" s="13" t="s">
        <v>40</v>
      </c>
      <c r="L68" s="11" t="str">
        <f>"000060"</f>
        <v>000060</v>
      </c>
      <c r="M68" s="10">
        <v>42894</v>
      </c>
      <c r="N68" s="11" t="str">
        <f>""</f>
        <v/>
      </c>
      <c r="O68" s="10">
        <v>43202</v>
      </c>
      <c r="P68" s="11" t="str">
        <f>""</f>
        <v/>
      </c>
      <c r="Q68" s="10"/>
      <c r="R68" s="11"/>
      <c r="S68" s="11" t="str">
        <f>""</f>
        <v/>
      </c>
      <c r="T68" s="10"/>
      <c r="U68" s="14">
        <v>31.2575</v>
      </c>
      <c r="V68" s="14">
        <v>2.0573999999999999</v>
      </c>
      <c r="W68" s="14">
        <v>29.200099999999999</v>
      </c>
      <c r="X68" s="11">
        <v>390</v>
      </c>
      <c r="Y68" s="10">
        <v>43552</v>
      </c>
      <c r="Z68" s="11">
        <v>9886073963</v>
      </c>
      <c r="AA68" s="12" t="s">
        <v>148</v>
      </c>
      <c r="AB68" s="11" t="s">
        <v>81</v>
      </c>
      <c r="AC68" s="12" t="s">
        <v>82</v>
      </c>
      <c r="AD68" s="11" t="s">
        <v>44</v>
      </c>
      <c r="AE68" s="12" t="s">
        <v>45</v>
      </c>
      <c r="AF68" s="14">
        <f t="shared" si="4"/>
        <v>0.31257499999999999</v>
      </c>
      <c r="AG68" s="11" t="s">
        <v>46</v>
      </c>
    </row>
    <row r="69" spans="1:33" x14ac:dyDescent="0.2">
      <c r="A69" s="8">
        <v>10054</v>
      </c>
      <c r="B69" s="9" t="s">
        <v>139</v>
      </c>
      <c r="C69" s="10">
        <v>43552</v>
      </c>
      <c r="D69" s="11">
        <v>127</v>
      </c>
      <c r="E69" s="12" t="s">
        <v>34</v>
      </c>
      <c r="F69" s="12" t="s">
        <v>35</v>
      </c>
      <c r="G69" s="12" t="s">
        <v>36</v>
      </c>
      <c r="H69" s="12" t="s">
        <v>37</v>
      </c>
      <c r="I69" s="11" t="s">
        <v>149</v>
      </c>
      <c r="J69" s="12" t="s">
        <v>150</v>
      </c>
      <c r="K69" s="13" t="s">
        <v>40</v>
      </c>
      <c r="L69" s="11" t="str">
        <f>"000056"</f>
        <v>000056</v>
      </c>
      <c r="M69" s="10">
        <v>42888</v>
      </c>
      <c r="N69" s="11" t="str">
        <f>"000064"</f>
        <v>000064</v>
      </c>
      <c r="O69" s="10">
        <v>42916</v>
      </c>
      <c r="P69" s="11" t="str">
        <f>"000206"</f>
        <v>000206</v>
      </c>
      <c r="Q69" s="10">
        <v>42916</v>
      </c>
      <c r="R69" s="11"/>
      <c r="S69" s="11" t="str">
        <f>"010116"</f>
        <v>010116</v>
      </c>
      <c r="T69" s="10">
        <v>43552</v>
      </c>
      <c r="U69" s="14">
        <v>8.9077999999999999</v>
      </c>
      <c r="V69" s="14">
        <v>0.66320000000000001</v>
      </c>
      <c r="W69" s="14">
        <v>8.2446000000000002</v>
      </c>
      <c r="X69" s="11">
        <v>390</v>
      </c>
      <c r="Y69" s="10">
        <v>43552</v>
      </c>
      <c r="Z69" s="11">
        <v>9880403889</v>
      </c>
      <c r="AA69" s="12" t="s">
        <v>151</v>
      </c>
      <c r="AB69" s="11" t="s">
        <v>81</v>
      </c>
      <c r="AC69" s="12" t="s">
        <v>82</v>
      </c>
      <c r="AD69" s="11" t="s">
        <v>44</v>
      </c>
      <c r="AE69" s="12" t="s">
        <v>45</v>
      </c>
      <c r="AF69" s="14">
        <f t="shared" si="4"/>
        <v>8.9078000000000004E-2</v>
      </c>
      <c r="AG69" s="11" t="s">
        <v>55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2019-06-13T11:51:36Z</dcterms:modified>
</cp:coreProperties>
</file>