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" l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<sst xmlns="http://schemas.openxmlformats.org/spreadsheetml/2006/main" count="355" uniqueCount="144">
  <si>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</si>
  <si>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</si>
  <si>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</si>
  <si>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</si>
  <si>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</si>
  <si>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</si>
  <si>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</si>
  <si>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</si>
  <si>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</si>
  <si>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</si>
  <si>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</si>
  <si>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</si>
  <si>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</si>
  <si>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</si>
  <si>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</si>
  <si>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</si>
  <si>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</si>
  <si>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</si>
  <si>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</si>
  <si>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</si>
  <si>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</si>
  <si>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</si>
  <si>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</si>
  <si>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</si>
  <si>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</si>
  <si>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</si>
  <si>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</si>
  <si>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</si>
  <si>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</si>
  <si>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</si>
  <si>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</si>
  <si>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</si>
  <si>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</si>
  <si>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</si>
  <si>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Hampi Nagara</t>
  </si>
  <si>
    <t>Gaali Anjaneya Temple</t>
  </si>
  <si>
    <t>Vijaya Nagara</t>
  </si>
  <si>
    <t>South</t>
  </si>
  <si>
    <t>133-16-000011</t>
  </si>
  <si>
    <t xml:space="preserve">Reconstruction of Existing Non functioning culverts in selected roads in Ward No.133 </t>
  </si>
  <si>
    <t>Roads &amp; Drivablility</t>
  </si>
  <si>
    <t>Ashoka</t>
  </si>
  <si>
    <t>P1771</t>
  </si>
  <si>
    <t>Zone Works - POW Works</t>
  </si>
  <si>
    <t>ddo265</t>
  </si>
  <si>
    <t xml:space="preserve"> Assistant Executive Engineer Gali Anjenaya Temple South Zone</t>
  </si>
  <si>
    <t>Pending</t>
  </si>
  <si>
    <t>133-17-000050</t>
  </si>
  <si>
    <t>Providing CC Camera at Garbage Block Spots in ward no 133</t>
  </si>
  <si>
    <t>Crime &amp; Safety</t>
  </si>
  <si>
    <t>Trisha Electricals</t>
  </si>
  <si>
    <t>P3110</t>
  </si>
  <si>
    <t>14th Finance Commission Grant Works</t>
  </si>
  <si>
    <t>133-17-000023</t>
  </si>
  <si>
    <t>Upgradation of swimming poolin ward no 133 Hampinagara</t>
  </si>
  <si>
    <t>Other Ward Works</t>
  </si>
  <si>
    <t>Technical manager-2</t>
  </si>
  <si>
    <t>P3111</t>
  </si>
  <si>
    <t>State Finance Commission Untied Grant Works</t>
  </si>
  <si>
    <t>Spill Over</t>
  </si>
  <si>
    <t>133-14-000042</t>
  </si>
  <si>
    <t>Providing UGD Sanitary pipe line at maruthi nagar and kavika layout in ward no 133 Hampinagara</t>
  </si>
  <si>
    <t>Water &amp; Sanitary</t>
  </si>
  <si>
    <t>AEE BWSSB</t>
  </si>
  <si>
    <t>P1802</t>
  </si>
  <si>
    <t>Water Supply New Areas</t>
  </si>
  <si>
    <t>133-17-000048</t>
  </si>
  <si>
    <t>Providing laying of 230MM DIA sw line inplace of fully damaged 150MM dia SW line at D.NO 568/67 in between 5th cross to 8th cross Hampinagar in ward no 133</t>
  </si>
  <si>
    <t>AEE</t>
  </si>
  <si>
    <t>133-18-000005</t>
  </si>
  <si>
    <t>Providing CC Camera different locations in Ward 133</t>
  </si>
  <si>
    <t>Technical Manager-2</t>
  </si>
  <si>
    <t>June</t>
  </si>
  <si>
    <t>133-16-000006</t>
  </si>
  <si>
    <t xml:space="preserve">Providing New Name Boards to cross roads and Stickering to Existing Boards at Various cross road and main roads in Ward No.133 </t>
  </si>
  <si>
    <t>S Puneeth</t>
  </si>
  <si>
    <t>July</t>
  </si>
  <si>
    <t>133-18-000003</t>
  </si>
  <si>
    <t>Providing name board, stickers in ward no. 133 at Vijayanagara constituency at different locations.</t>
  </si>
  <si>
    <t>133-18-000004</t>
  </si>
  <si>
    <t xml:space="preserve">Providing Rain water harvesting in ward no.133 at Vijayanagara Constituency at different locations. </t>
  </si>
  <si>
    <t>Rain Water Harvestin</t>
  </si>
  <si>
    <t>133-16-000001</t>
  </si>
  <si>
    <t>Operation and Maintenance of Street Lighting System in Ward No.133 and 134 Package S-17 of South Zone</t>
  </si>
  <si>
    <t>Footpaths &amp; Walkability</t>
  </si>
  <si>
    <t xml:space="preserve">Sri Manjunatha Enterprises (Shankar Rao B) </t>
  </si>
  <si>
    <t>P0300</t>
  </si>
  <si>
    <t>M and R to Street Lights - Replacement of Burnt Bulbs etc. (Package)</t>
  </si>
  <si>
    <t>ddo258</t>
  </si>
  <si>
    <t xml:space="preserve"> Executive Engineer Electrical South Zone</t>
  </si>
  <si>
    <t>August</t>
  </si>
  <si>
    <t>133-17-000004</t>
  </si>
  <si>
    <t>Pot holes for the year 2016-17 in Ward No.133 Hampinagara</t>
  </si>
  <si>
    <t>R Kumaraswamy</t>
  </si>
  <si>
    <t>September</t>
  </si>
  <si>
    <t>133-14-000002</t>
  </si>
  <si>
    <t>Pot hole filling for Concrete Roads in Ward No 133 Hampinagar</t>
  </si>
  <si>
    <t>October</t>
  </si>
  <si>
    <t>133-16-000014</t>
  </si>
  <si>
    <t>Extension of Water Supply pipeline from Various Existing Bore Wells and Providing additional pipe and cable to Existing Bore Wells in Various areas in Ward No.133</t>
  </si>
  <si>
    <t>R Chandrashekar</t>
  </si>
  <si>
    <t>133-18-000035</t>
  </si>
  <si>
    <t>Development works Indira canteen kitchen premises fin ward no 133 Hampinagara</t>
  </si>
  <si>
    <t>Indira Canteen</t>
  </si>
  <si>
    <t>M/s KRIDL</t>
  </si>
  <si>
    <t>P3106</t>
  </si>
  <si>
    <t>Nagarothana Works</t>
  </si>
  <si>
    <t>Current</t>
  </si>
  <si>
    <t>November</t>
  </si>
  <si>
    <t>133-18-000036</t>
  </si>
  <si>
    <t>Development works to Indira canteen premises in ward no 133 Hampinagar</t>
  </si>
  <si>
    <t>133-17-000027</t>
  </si>
  <si>
    <t xml:space="preserve">Providing drinking water works in Ward No 133 in Vijaynagar Division </t>
  </si>
  <si>
    <t>Drinking Water</t>
  </si>
  <si>
    <t>133-14-000041</t>
  </si>
  <si>
    <t xml:space="preserve">precast pretensioned cum RCC approach slab ramp over existing bridge and Re-Grading of road towards Mysore road near Gali Anjaneya Temple </t>
  </si>
  <si>
    <t>Executive Engineer-2</t>
  </si>
  <si>
    <t>P0622</t>
  </si>
  <si>
    <t>Formation and Improvements to Zonal Footpaths</t>
  </si>
  <si>
    <t>ddo341</t>
  </si>
  <si>
    <t xml:space="preserve"> Assistant Executive Engineer M P E D Central Zone</t>
  </si>
  <si>
    <t>December</t>
  </si>
  <si>
    <t>133-16-000021</t>
  </si>
  <si>
    <t>Improvements to drains and culverts ion new AK colony and maruthinagar in ward no 133</t>
  </si>
  <si>
    <t>Dilip Govind, Sri Lakshmi Venkateshwara Constn</t>
  </si>
  <si>
    <t>P1878</t>
  </si>
  <si>
    <t>18per - Works (Bhagyajyothi, Sooru / Neeru Yojane and General) (54 Lakhs / New Wards)</t>
  </si>
  <si>
    <t>133-11-000032</t>
  </si>
  <si>
    <t>Improvement to Drain and Providing Cement concrete to new Kavika layout roads in W.N 133</t>
  </si>
  <si>
    <t>Sri Nanjundeshwara Enterprises</t>
  </si>
  <si>
    <t>P0190</t>
  </si>
  <si>
    <t>Works sanctioned by Hon Mayor</t>
  </si>
  <si>
    <t>133-18-000007</t>
  </si>
  <si>
    <t>Drilling of Borewells and providing water supply connection to water scarcity area in ward no 133 Hampinagar</t>
  </si>
  <si>
    <t>February</t>
  </si>
  <si>
    <t>133-15-000022</t>
  </si>
  <si>
    <t>Renovation of Auditorium Near Hampinagara City Central Library Building Vijayanagara Division ward no 133</t>
  </si>
  <si>
    <t>Public Amenities</t>
  </si>
  <si>
    <t>P S Rajanna</t>
  </si>
  <si>
    <t>P3075</t>
  </si>
  <si>
    <t>Special comprehensive development works in Bangalore city (Bangalore city in charge Minister Discretionary Grants)</t>
  </si>
  <si>
    <t>133-17-000051</t>
  </si>
  <si>
    <t>Engagement of Gangman and Hiring of Tractor Tippers for cleaning and Maintenance of road side drains and other cleaning works in works in ward no 133</t>
  </si>
  <si>
    <t>Sri Sunilkumar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</si>
</sst>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pane ySplit="1" topLeftCell="A2" activePane="bottomLeft" state="frozen"/>
      <selection activeCell="H1" sqref="H1"/>
      <selection pane="bottomLeft" activeCell="A2" sqref="A2:XFD2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419</v>
      </c>
      <c r="B2" s="9" t="s">
        <v>33</v>
      </c>
      <c r="C2" s="10">
        <v>43200</v>
      </c>
      <c r="D2" s="11">
        <v>133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"000026"</f>
        <v>000026</v>
      </c>
      <c r="M2" s="10">
        <v>42480</v>
      </c>
      <c r="N2" s="11" t="str">
        <f>""</f>
        <v/>
      </c>
      <c r="O2" s="10"/>
      <c r="P2" s="11" t="str">
        <f>""</f>
        <v/>
      </c>
      <c r="Q2" s="10"/>
      <c r="R2" s="11">
        <v>16</v>
      </c>
      <c r="S2" s="11" t="str">
        <f>""</f>
        <v/>
      </c>
      <c r="T2" s="10"/>
      <c r="U2" s="14">
        <v>14.217000000000001</v>
      </c>
      <c r="V2" s="14">
        <v>1.9126000000000001</v>
      </c>
      <c r="W2" s="14">
        <v>12.304399999999999</v>
      </c>
      <c r="X2" s="11">
        <v>9</v>
      </c>
      <c r="Y2" s="10">
        <v>43200</v>
      </c>
      <c r="Z2" s="11">
        <v>9972243430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0.14217000000000002</v>
      </c>
      <c r="AG2" s="11" t="s">
        <v>46</v>
      </c>
    </row>
    <row r="3" spans="1:33" x14ac:dyDescent="0.2">
      <c r="A3" s="8">
        <v>420</v>
      </c>
      <c r="B3" s="9" t="s">
        <v>33</v>
      </c>
      <c r="C3" s="10">
        <v>43200</v>
      </c>
      <c r="D3" s="11">
        <v>133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"000172"</f>
        <v>000172</v>
      </c>
      <c r="M3" s="10">
        <v>43152</v>
      </c>
      <c r="N3" s="11" t="str">
        <f>"000120"</f>
        <v>000120</v>
      </c>
      <c r="O3" s="10">
        <v>43181</v>
      </c>
      <c r="P3" s="11" t="str">
        <f>"000193"</f>
        <v>000193</v>
      </c>
      <c r="Q3" s="10">
        <v>43181</v>
      </c>
      <c r="R3" s="11">
        <v>17</v>
      </c>
      <c r="S3" s="11" t="str">
        <f>"000431"</f>
        <v>000431</v>
      </c>
      <c r="T3" s="10">
        <v>43199</v>
      </c>
      <c r="U3" s="14">
        <v>7.7835999999999999</v>
      </c>
      <c r="V3" s="14">
        <v>0.24129</v>
      </c>
      <c r="W3" s="14">
        <v>7.5423099999999996</v>
      </c>
      <c r="X3" s="11">
        <v>13</v>
      </c>
      <c r="Y3" s="10">
        <v>43200</v>
      </c>
      <c r="Z3" s="11">
        <v>9964281787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7.7836000000000002E-2</v>
      </c>
      <c r="AG3" s="11" t="s">
        <v>46</v>
      </c>
    </row>
    <row r="4" spans="1:33" x14ac:dyDescent="0.2">
      <c r="A4" s="8">
        <v>545</v>
      </c>
      <c r="B4" s="9" t="s">
        <v>33</v>
      </c>
      <c r="C4" s="10">
        <v>43203</v>
      </c>
      <c r="D4" s="11">
        <v>133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55</v>
      </c>
      <c r="L4" s="11" t="str">
        <f>"000227"</f>
        <v>000227</v>
      </c>
      <c r="M4" s="10">
        <v>43172</v>
      </c>
      <c r="N4" s="11" t="str">
        <f>"000006"</f>
        <v>000006</v>
      </c>
      <c r="O4" s="10">
        <v>43194</v>
      </c>
      <c r="P4" s="11" t="str">
        <f>"000017"</f>
        <v>000017</v>
      </c>
      <c r="Q4" s="10">
        <v>43194</v>
      </c>
      <c r="R4" s="11">
        <v>17</v>
      </c>
      <c r="S4" s="11" t="str">
        <f>"000493"</f>
        <v>000493</v>
      </c>
      <c r="T4" s="10">
        <v>43202</v>
      </c>
      <c r="U4" s="14">
        <v>181.34950000000001</v>
      </c>
      <c r="V4" s="14">
        <v>17.772259999999999</v>
      </c>
      <c r="W4" s="14">
        <v>163.57723999999999</v>
      </c>
      <c r="X4" s="11">
        <v>16</v>
      </c>
      <c r="Y4" s="10">
        <v>43203</v>
      </c>
      <c r="Z4" s="11">
        <v>9945288225</v>
      </c>
      <c r="AA4" s="12" t="s">
        <v>56</v>
      </c>
      <c r="AB4" s="11" t="s">
        <v>57</v>
      </c>
      <c r="AC4" s="12" t="s">
        <v>58</v>
      </c>
      <c r="AD4" s="11" t="s">
        <v>44</v>
      </c>
      <c r="AE4" s="12" t="s">
        <v>45</v>
      </c>
      <c r="AF4" s="14">
        <v>1.8134950000000001</v>
      </c>
      <c r="AG4" s="11" t="s">
        <v>59</v>
      </c>
    </row>
    <row r="5" spans="1:33" x14ac:dyDescent="0.2">
      <c r="A5" s="8">
        <v>546</v>
      </c>
      <c r="B5" s="9" t="s">
        <v>33</v>
      </c>
      <c r="C5" s="10">
        <v>43203</v>
      </c>
      <c r="D5" s="11">
        <v>133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60</v>
      </c>
      <c r="J5" s="12" t="s">
        <v>61</v>
      </c>
      <c r="K5" s="13" t="s">
        <v>62</v>
      </c>
      <c r="L5" s="11" t="str">
        <f>"000095"</f>
        <v>000095</v>
      </c>
      <c r="M5" s="10">
        <v>43117</v>
      </c>
      <c r="N5" s="11" t="str">
        <f>"000088"</f>
        <v>000088</v>
      </c>
      <c r="O5" s="10">
        <v>43118</v>
      </c>
      <c r="P5" s="11" t="str">
        <f>"000104"</f>
        <v>000104</v>
      </c>
      <c r="Q5" s="10">
        <v>43118</v>
      </c>
      <c r="R5" s="11">
        <v>14</v>
      </c>
      <c r="S5" s="11" t="str">
        <f>"000468"</f>
        <v>000468</v>
      </c>
      <c r="T5" s="10">
        <v>43201</v>
      </c>
      <c r="U5" s="14">
        <v>25</v>
      </c>
      <c r="V5" s="14">
        <v>0</v>
      </c>
      <c r="W5" s="14">
        <v>25</v>
      </c>
      <c r="X5" s="11">
        <v>19</v>
      </c>
      <c r="Y5" s="10">
        <v>43203</v>
      </c>
      <c r="Z5" s="11">
        <v>9591987962</v>
      </c>
      <c r="AA5" s="12" t="s">
        <v>63</v>
      </c>
      <c r="AB5" s="11" t="s">
        <v>64</v>
      </c>
      <c r="AC5" s="12" t="s">
        <v>65</v>
      </c>
      <c r="AD5" s="11" t="s">
        <v>44</v>
      </c>
      <c r="AE5" s="12" t="s">
        <v>45</v>
      </c>
      <c r="AF5" s="14">
        <v>0.25</v>
      </c>
      <c r="AG5" s="11" t="s">
        <v>46</v>
      </c>
    </row>
    <row r="6" spans="1:33" x14ac:dyDescent="0.2">
      <c r="A6" s="8">
        <v>547</v>
      </c>
      <c r="B6" s="9" t="s">
        <v>33</v>
      </c>
      <c r="C6" s="10">
        <v>43203</v>
      </c>
      <c r="D6" s="11">
        <v>133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66</v>
      </c>
      <c r="J6" s="12" t="s">
        <v>67</v>
      </c>
      <c r="K6" s="13" t="s">
        <v>55</v>
      </c>
      <c r="L6" s="11" t="str">
        <f>"000097"</f>
        <v>000097</v>
      </c>
      <c r="M6" s="10">
        <v>43117</v>
      </c>
      <c r="N6" s="11" t="str">
        <f>"000087"</f>
        <v>000087</v>
      </c>
      <c r="O6" s="10">
        <v>43118</v>
      </c>
      <c r="P6" s="11" t="str">
        <f>"000105"</f>
        <v>000105</v>
      </c>
      <c r="Q6" s="10">
        <v>43118</v>
      </c>
      <c r="R6" s="11">
        <v>17</v>
      </c>
      <c r="S6" s="11" t="str">
        <f>"000469"</f>
        <v>000469</v>
      </c>
      <c r="T6" s="10">
        <v>43201</v>
      </c>
      <c r="U6" s="14">
        <v>15</v>
      </c>
      <c r="V6" s="14">
        <v>0</v>
      </c>
      <c r="W6" s="14">
        <v>15</v>
      </c>
      <c r="X6" s="11">
        <v>19</v>
      </c>
      <c r="Y6" s="10">
        <v>43203</v>
      </c>
      <c r="Z6" s="11">
        <v>9591987962</v>
      </c>
      <c r="AA6" s="12" t="s">
        <v>68</v>
      </c>
      <c r="AB6" s="11" t="s">
        <v>64</v>
      </c>
      <c r="AC6" s="12" t="s">
        <v>65</v>
      </c>
      <c r="AD6" s="11" t="s">
        <v>44</v>
      </c>
      <c r="AE6" s="12" t="s">
        <v>45</v>
      </c>
      <c r="AF6" s="14">
        <v>0.15</v>
      </c>
      <c r="AG6" s="11" t="s">
        <v>46</v>
      </c>
    </row>
    <row r="7" spans="1:33" x14ac:dyDescent="0.2">
      <c r="A7" s="8">
        <v>738</v>
      </c>
      <c r="B7" s="9" t="s">
        <v>33</v>
      </c>
      <c r="C7" s="10">
        <v>43216</v>
      </c>
      <c r="D7" s="11">
        <v>133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69</v>
      </c>
      <c r="J7" s="12" t="s">
        <v>70</v>
      </c>
      <c r="K7" s="13" t="s">
        <v>49</v>
      </c>
      <c r="L7" s="11" t="str">
        <f>"000121"</f>
        <v>000121</v>
      </c>
      <c r="M7" s="10">
        <v>43136</v>
      </c>
      <c r="N7" s="11" t="str">
        <f>"000001"</f>
        <v>000001</v>
      </c>
      <c r="O7" s="10">
        <v>43192</v>
      </c>
      <c r="P7" s="11" t="str">
        <f>"000002"</f>
        <v>000002</v>
      </c>
      <c r="Q7" s="10">
        <v>43192</v>
      </c>
      <c r="R7" s="11">
        <v>18</v>
      </c>
      <c r="S7" s="11" t="str">
        <f>"000675"</f>
        <v>000675</v>
      </c>
      <c r="T7" s="10">
        <v>43215</v>
      </c>
      <c r="U7" s="14">
        <v>18.732220000000002</v>
      </c>
      <c r="V7" s="14">
        <v>1.70462</v>
      </c>
      <c r="W7" s="14">
        <v>17.0276</v>
      </c>
      <c r="X7" s="11">
        <v>27</v>
      </c>
      <c r="Y7" s="10">
        <v>43216</v>
      </c>
      <c r="Z7" s="11">
        <v>9900074879</v>
      </c>
      <c r="AA7" s="12" t="s">
        <v>71</v>
      </c>
      <c r="AB7" s="11" t="s">
        <v>57</v>
      </c>
      <c r="AC7" s="12" t="s">
        <v>58</v>
      </c>
      <c r="AD7" s="11" t="s">
        <v>44</v>
      </c>
      <c r="AE7" s="12" t="s">
        <v>45</v>
      </c>
      <c r="AF7" s="14">
        <v>0.18732220000000002</v>
      </c>
      <c r="AG7" s="11" t="s">
        <v>59</v>
      </c>
    </row>
    <row r="8" spans="1:33" x14ac:dyDescent="0.2">
      <c r="A8" s="8">
        <v>2590</v>
      </c>
      <c r="B8" s="9" t="s">
        <v>72</v>
      </c>
      <c r="C8" s="10">
        <v>43274</v>
      </c>
      <c r="D8" s="11">
        <v>133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73</v>
      </c>
      <c r="J8" s="12" t="s">
        <v>74</v>
      </c>
      <c r="K8" s="13" t="s">
        <v>40</v>
      </c>
      <c r="L8" s="11" t="str">
        <f>"00052a"</f>
        <v>00052a</v>
      </c>
      <c r="M8" s="10">
        <v>42506</v>
      </c>
      <c r="N8" s="11" t="str">
        <f>"000018"</f>
        <v>000018</v>
      </c>
      <c r="O8" s="10">
        <v>42825</v>
      </c>
      <c r="P8" s="11" t="str">
        <f>"000187"</f>
        <v>000187</v>
      </c>
      <c r="Q8" s="10">
        <v>42581</v>
      </c>
      <c r="R8" s="11">
        <v>16</v>
      </c>
      <c r="S8" s="11" t="str">
        <f>"002883"</f>
        <v>002883</v>
      </c>
      <c r="T8" s="10">
        <v>43273</v>
      </c>
      <c r="U8" s="14">
        <v>4.6323999999999996</v>
      </c>
      <c r="V8" s="14">
        <v>0.55125000000000002</v>
      </c>
      <c r="W8" s="14">
        <v>4.0811500000000001</v>
      </c>
      <c r="X8" s="11">
        <v>99</v>
      </c>
      <c r="Y8" s="10">
        <v>43274</v>
      </c>
      <c r="Z8" s="11">
        <v>9743311467</v>
      </c>
      <c r="AA8" s="12" t="s">
        <v>75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4.6323999999999997E-2</v>
      </c>
      <c r="AG8" s="11" t="s">
        <v>46</v>
      </c>
    </row>
    <row r="9" spans="1:33" x14ac:dyDescent="0.2">
      <c r="A9" s="8">
        <v>4141</v>
      </c>
      <c r="B9" s="9" t="s">
        <v>76</v>
      </c>
      <c r="C9" s="10">
        <v>43308</v>
      </c>
      <c r="D9" s="11">
        <v>133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77</v>
      </c>
      <c r="J9" s="12" t="s">
        <v>78</v>
      </c>
      <c r="K9" s="13" t="s">
        <v>40</v>
      </c>
      <c r="L9" s="11" t="str">
        <f>"000174"</f>
        <v>000174</v>
      </c>
      <c r="M9" s="10">
        <v>43154</v>
      </c>
      <c r="N9" s="11" t="str">
        <f>"000053"</f>
        <v>000053</v>
      </c>
      <c r="O9" s="10">
        <v>43279</v>
      </c>
      <c r="P9" s="11" t="str">
        <f>"000091"</f>
        <v>000091</v>
      </c>
      <c r="Q9" s="10">
        <v>43281</v>
      </c>
      <c r="R9" s="11">
        <v>18</v>
      </c>
      <c r="S9" s="11" t="str">
        <f>"004426"</f>
        <v>004426</v>
      </c>
      <c r="T9" s="10">
        <v>43306</v>
      </c>
      <c r="U9" s="14">
        <v>4.9810999999999996</v>
      </c>
      <c r="V9" s="14">
        <v>0.40347</v>
      </c>
      <c r="W9" s="14">
        <v>4.5776300000000001</v>
      </c>
      <c r="X9" s="11">
        <v>145</v>
      </c>
      <c r="Y9" s="10">
        <v>43308</v>
      </c>
      <c r="Z9" s="11">
        <v>9060992820</v>
      </c>
      <c r="AA9" s="12" t="s">
        <v>71</v>
      </c>
      <c r="AB9" s="11" t="s">
        <v>57</v>
      </c>
      <c r="AC9" s="12" t="s">
        <v>58</v>
      </c>
      <c r="AD9" s="11" t="s">
        <v>44</v>
      </c>
      <c r="AE9" s="12" t="s">
        <v>45</v>
      </c>
      <c r="AF9" s="14">
        <v>4.9810999999999994E-2</v>
      </c>
      <c r="AG9" s="11" t="s">
        <v>59</v>
      </c>
    </row>
    <row r="10" spans="1:33" x14ac:dyDescent="0.2">
      <c r="A10" s="8">
        <v>4142</v>
      </c>
      <c r="B10" s="9" t="s">
        <v>76</v>
      </c>
      <c r="C10" s="10">
        <v>43308</v>
      </c>
      <c r="D10" s="11">
        <v>133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79</v>
      </c>
      <c r="J10" s="12" t="s">
        <v>80</v>
      </c>
      <c r="K10" s="13" t="s">
        <v>81</v>
      </c>
      <c r="L10" s="11" t="str">
        <f>"000200"</f>
        <v>000200</v>
      </c>
      <c r="M10" s="10">
        <v>43160</v>
      </c>
      <c r="N10" s="11" t="str">
        <f>"000052"</f>
        <v>000052</v>
      </c>
      <c r="O10" s="10">
        <v>43279</v>
      </c>
      <c r="P10" s="11" t="str">
        <f>"000089"</f>
        <v>000089</v>
      </c>
      <c r="Q10" s="10">
        <v>43281</v>
      </c>
      <c r="R10" s="11">
        <v>18</v>
      </c>
      <c r="S10" s="11" t="str">
        <f>"004427"</f>
        <v>004427</v>
      </c>
      <c r="T10" s="10">
        <v>43306</v>
      </c>
      <c r="U10" s="14">
        <v>1.9964999999999999</v>
      </c>
      <c r="V10" s="14">
        <v>0.16173000000000001</v>
      </c>
      <c r="W10" s="14">
        <v>1.83477</v>
      </c>
      <c r="X10" s="11">
        <v>145</v>
      </c>
      <c r="Y10" s="10">
        <v>43308</v>
      </c>
      <c r="Z10" s="11">
        <v>9964281787</v>
      </c>
      <c r="AA10" s="12" t="s">
        <v>71</v>
      </c>
      <c r="AB10" s="11" t="s">
        <v>57</v>
      </c>
      <c r="AC10" s="12" t="s">
        <v>58</v>
      </c>
      <c r="AD10" s="11" t="s">
        <v>44</v>
      </c>
      <c r="AE10" s="12" t="s">
        <v>45</v>
      </c>
      <c r="AF10" s="14">
        <v>1.9965E-2</v>
      </c>
      <c r="AG10" s="11" t="s">
        <v>59</v>
      </c>
    </row>
    <row r="11" spans="1:33" x14ac:dyDescent="0.2">
      <c r="A11" s="8">
        <v>4143</v>
      </c>
      <c r="B11" s="9" t="s">
        <v>76</v>
      </c>
      <c r="C11" s="10">
        <v>43308</v>
      </c>
      <c r="D11" s="11">
        <v>133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82</v>
      </c>
      <c r="J11" s="12" t="s">
        <v>83</v>
      </c>
      <c r="K11" s="13" t="s">
        <v>84</v>
      </c>
      <c r="L11" s="11" t="str">
        <f>"000019"</f>
        <v>000019</v>
      </c>
      <c r="M11" s="10">
        <v>42825</v>
      </c>
      <c r="N11" s="11" t="str">
        <f>"000060"</f>
        <v>000060</v>
      </c>
      <c r="O11" s="10">
        <v>43076</v>
      </c>
      <c r="P11" s="11" t="str">
        <f>"000068"</f>
        <v>000068</v>
      </c>
      <c r="Q11" s="10">
        <v>43089</v>
      </c>
      <c r="R11" s="11">
        <v>16</v>
      </c>
      <c r="S11" s="11" t="str">
        <f>"004826"</f>
        <v>004826</v>
      </c>
      <c r="T11" s="10">
        <v>43315</v>
      </c>
      <c r="U11" s="14">
        <v>2.8797899999999998</v>
      </c>
      <c r="V11" s="14">
        <v>0.27045999999999998</v>
      </c>
      <c r="W11" s="14">
        <v>2.6093299999999999</v>
      </c>
      <c r="X11" s="11">
        <v>146</v>
      </c>
      <c r="Y11" s="10">
        <v>43308</v>
      </c>
      <c r="Z11" s="11">
        <v>0</v>
      </c>
      <c r="AA11" s="12" t="s">
        <v>85</v>
      </c>
      <c r="AB11" s="11" t="s">
        <v>86</v>
      </c>
      <c r="AC11" s="12" t="s">
        <v>87</v>
      </c>
      <c r="AD11" s="11" t="s">
        <v>88</v>
      </c>
      <c r="AE11" s="12" t="s">
        <v>89</v>
      </c>
      <c r="AF11" s="14">
        <v>2.8797899999999998E-2</v>
      </c>
      <c r="AG11" s="11" t="s">
        <v>46</v>
      </c>
    </row>
    <row r="12" spans="1:33" x14ac:dyDescent="0.2">
      <c r="A12" s="8">
        <v>4544</v>
      </c>
      <c r="B12" s="9" t="s">
        <v>90</v>
      </c>
      <c r="C12" s="10">
        <v>43318</v>
      </c>
      <c r="D12" s="11">
        <v>133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84</v>
      </c>
      <c r="L12" s="11" t="str">
        <f>"000019"</f>
        <v>000019</v>
      </c>
      <c r="M12" s="10">
        <v>42825</v>
      </c>
      <c r="N12" s="11" t="str">
        <f>"000060"</f>
        <v>000060</v>
      </c>
      <c r="O12" s="10">
        <v>43076</v>
      </c>
      <c r="P12" s="11" t="str">
        <f>"000068"</f>
        <v>000068</v>
      </c>
      <c r="Q12" s="10">
        <v>43089</v>
      </c>
      <c r="R12" s="11">
        <v>16</v>
      </c>
      <c r="S12" s="11" t="str">
        <f>"004826"</f>
        <v>004826</v>
      </c>
      <c r="T12" s="10">
        <v>43315</v>
      </c>
      <c r="U12" s="14">
        <v>14.39899</v>
      </c>
      <c r="V12" s="14">
        <v>1.1823300000000001</v>
      </c>
      <c r="W12" s="14">
        <v>13.216659999999999</v>
      </c>
      <c r="X12" s="11">
        <v>157</v>
      </c>
      <c r="Y12" s="10">
        <v>43318</v>
      </c>
      <c r="Z12" s="11">
        <v>0</v>
      </c>
      <c r="AA12" s="12" t="s">
        <v>85</v>
      </c>
      <c r="AB12" s="11" t="s">
        <v>86</v>
      </c>
      <c r="AC12" s="12" t="s">
        <v>87</v>
      </c>
      <c r="AD12" s="11" t="s">
        <v>88</v>
      </c>
      <c r="AE12" s="12" t="s">
        <v>89</v>
      </c>
      <c r="AF12" s="14">
        <v>0.1439899</v>
      </c>
      <c r="AG12" s="11" t="s">
        <v>46</v>
      </c>
    </row>
    <row r="13" spans="1:33" x14ac:dyDescent="0.2">
      <c r="A13" s="8">
        <v>4545</v>
      </c>
      <c r="B13" s="9" t="s">
        <v>90</v>
      </c>
      <c r="C13" s="10">
        <v>43318</v>
      </c>
      <c r="D13" s="11">
        <v>133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91</v>
      </c>
      <c r="J13" s="12" t="s">
        <v>92</v>
      </c>
      <c r="K13" s="13" t="s">
        <v>40</v>
      </c>
      <c r="L13" s="11" t="str">
        <f>"000117"</f>
        <v>000117</v>
      </c>
      <c r="M13" s="10">
        <v>42825</v>
      </c>
      <c r="N13" s="11" t="str">
        <f>"000025"</f>
        <v>000025</v>
      </c>
      <c r="O13" s="10">
        <v>42853</v>
      </c>
      <c r="P13" s="11" t="str">
        <f>"000019"</f>
        <v>000019</v>
      </c>
      <c r="Q13" s="10">
        <v>42853</v>
      </c>
      <c r="R13" s="11">
        <v>17</v>
      </c>
      <c r="S13" s="11" t="str">
        <f>"006908"</f>
        <v>006908</v>
      </c>
      <c r="T13" s="10">
        <v>43032</v>
      </c>
      <c r="U13" s="14">
        <v>9.9865999999999993</v>
      </c>
      <c r="V13" s="14">
        <v>1.2583200000000001</v>
      </c>
      <c r="W13" s="14">
        <v>8.7282799999999998</v>
      </c>
      <c r="X13" s="11">
        <v>157</v>
      </c>
      <c r="Y13" s="10">
        <v>43318</v>
      </c>
      <c r="Z13" s="11">
        <v>9448160234</v>
      </c>
      <c r="AA13" s="12" t="s">
        <v>93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9.9865999999999996E-2</v>
      </c>
      <c r="AG13" s="11" t="s">
        <v>46</v>
      </c>
    </row>
    <row r="14" spans="1:33" x14ac:dyDescent="0.2">
      <c r="A14" s="8">
        <v>5296</v>
      </c>
      <c r="B14" s="9" t="s">
        <v>94</v>
      </c>
      <c r="C14" s="10">
        <v>43346</v>
      </c>
      <c r="D14" s="11">
        <v>133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95</v>
      </c>
      <c r="J14" s="12" t="s">
        <v>96</v>
      </c>
      <c r="K14" s="13" t="s">
        <v>40</v>
      </c>
      <c r="L14" s="11" t="str">
        <f>"000149"</f>
        <v>000149</v>
      </c>
      <c r="M14" s="10">
        <v>41675</v>
      </c>
      <c r="N14" s="11" t="str">
        <f>"000118"</f>
        <v>000118</v>
      </c>
      <c r="O14" s="10">
        <v>42915</v>
      </c>
      <c r="P14" s="11" t="str">
        <f>"000128"</f>
        <v>000128</v>
      </c>
      <c r="Q14" s="10">
        <v>42916</v>
      </c>
      <c r="R14" s="11">
        <v>14</v>
      </c>
      <c r="S14" s="11" t="str">
        <f>"005490"</f>
        <v>005490</v>
      </c>
      <c r="T14" s="10">
        <v>43340</v>
      </c>
      <c r="U14" s="14">
        <v>8.7910799999999991</v>
      </c>
      <c r="V14" s="14">
        <v>1.19167</v>
      </c>
      <c r="W14" s="14">
        <v>7.5994099999999998</v>
      </c>
      <c r="X14" s="11">
        <v>189</v>
      </c>
      <c r="Y14" s="10">
        <v>43346</v>
      </c>
      <c r="Z14" s="11">
        <v>9945370292</v>
      </c>
      <c r="AA14" s="12" t="s">
        <v>71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f t="shared" ref="AF14:AF24" si="0">U14/100</f>
        <v>8.7910799999999997E-2</v>
      </c>
      <c r="AG14" s="11" t="s">
        <v>46</v>
      </c>
    </row>
    <row r="15" spans="1:33" x14ac:dyDescent="0.2">
      <c r="A15" s="8">
        <v>7019</v>
      </c>
      <c r="B15" s="9" t="s">
        <v>97</v>
      </c>
      <c r="C15" s="10">
        <v>43403</v>
      </c>
      <c r="D15" s="11">
        <v>133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98</v>
      </c>
      <c r="J15" s="12" t="s">
        <v>99</v>
      </c>
      <c r="K15" s="13" t="s">
        <v>62</v>
      </c>
      <c r="L15" s="11" t="str">
        <f>"000045"</f>
        <v>000045</v>
      </c>
      <c r="M15" s="10">
        <v>42506</v>
      </c>
      <c r="N15" s="11" t="str">
        <f>"000331"</f>
        <v>000331</v>
      </c>
      <c r="O15" s="10">
        <v>42794</v>
      </c>
      <c r="P15" s="11" t="str">
        <f>"000473"</f>
        <v>000473</v>
      </c>
      <c r="Q15" s="10">
        <v>42794</v>
      </c>
      <c r="R15" s="11">
        <v>16</v>
      </c>
      <c r="S15" s="11" t="str">
        <f>"006917"</f>
        <v>006917</v>
      </c>
      <c r="T15" s="10">
        <v>43398</v>
      </c>
      <c r="U15" s="14">
        <v>13.21048</v>
      </c>
      <c r="V15" s="14">
        <v>1.3342400000000001</v>
      </c>
      <c r="W15" s="14">
        <v>11.876239999999999</v>
      </c>
      <c r="X15" s="11">
        <v>254</v>
      </c>
      <c r="Y15" s="10">
        <v>43403</v>
      </c>
      <c r="Z15" s="11">
        <v>7411646287</v>
      </c>
      <c r="AA15" s="12" t="s">
        <v>100</v>
      </c>
      <c r="AB15" s="11" t="s">
        <v>64</v>
      </c>
      <c r="AC15" s="12" t="s">
        <v>65</v>
      </c>
      <c r="AD15" s="11" t="s">
        <v>44</v>
      </c>
      <c r="AE15" s="12" t="s">
        <v>45</v>
      </c>
      <c r="AF15" s="14">
        <f t="shared" si="0"/>
        <v>0.13210479999999999</v>
      </c>
      <c r="AG15" s="11" t="s">
        <v>46</v>
      </c>
    </row>
    <row r="16" spans="1:33" x14ac:dyDescent="0.2">
      <c r="A16" s="8">
        <v>7107</v>
      </c>
      <c r="B16" s="9" t="s">
        <v>97</v>
      </c>
      <c r="C16" s="10">
        <v>43404</v>
      </c>
      <c r="D16" s="11">
        <v>133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101</v>
      </c>
      <c r="J16" s="12" t="s">
        <v>102</v>
      </c>
      <c r="K16" s="13" t="s">
        <v>103</v>
      </c>
      <c r="L16" s="11" t="str">
        <f>"000023"</f>
        <v>000023</v>
      </c>
      <c r="M16" s="10">
        <v>43301</v>
      </c>
      <c r="N16" s="11" t="str">
        <f>"000077"</f>
        <v>000077</v>
      </c>
      <c r="O16" s="10">
        <v>43346</v>
      </c>
      <c r="P16" s="11" t="str">
        <f>"000138"</f>
        <v>000138</v>
      </c>
      <c r="Q16" s="10">
        <v>43346</v>
      </c>
      <c r="R16" s="11">
        <v>18</v>
      </c>
      <c r="S16" s="11" t="str">
        <f>"007071"</f>
        <v>007071</v>
      </c>
      <c r="T16" s="10">
        <v>43400</v>
      </c>
      <c r="U16" s="14">
        <v>2.5234999999999999</v>
      </c>
      <c r="V16" s="14">
        <v>0.27507999999999999</v>
      </c>
      <c r="W16" s="14">
        <v>2.2484199999999999</v>
      </c>
      <c r="X16" s="11">
        <v>260</v>
      </c>
      <c r="Y16" s="10">
        <v>43404</v>
      </c>
      <c r="Z16" s="11">
        <v>9964281787</v>
      </c>
      <c r="AA16" s="12" t="s">
        <v>104</v>
      </c>
      <c r="AB16" s="11" t="s">
        <v>105</v>
      </c>
      <c r="AC16" s="12" t="s">
        <v>106</v>
      </c>
      <c r="AD16" s="11" t="s">
        <v>44</v>
      </c>
      <c r="AE16" s="12" t="s">
        <v>45</v>
      </c>
      <c r="AF16" s="14">
        <f t="shared" si="0"/>
        <v>2.5234999999999997E-2</v>
      </c>
      <c r="AG16" s="11" t="s">
        <v>107</v>
      </c>
    </row>
    <row r="17" spans="1:33" x14ac:dyDescent="0.2">
      <c r="A17" s="8">
        <v>7344</v>
      </c>
      <c r="B17" s="9" t="s">
        <v>108</v>
      </c>
      <c r="C17" s="10">
        <v>43424</v>
      </c>
      <c r="D17" s="11">
        <v>133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109</v>
      </c>
      <c r="J17" s="12" t="s">
        <v>110</v>
      </c>
      <c r="K17" s="13" t="s">
        <v>103</v>
      </c>
      <c r="L17" s="11" t="str">
        <f>"000021"</f>
        <v>000021</v>
      </c>
      <c r="M17" s="10">
        <v>43301</v>
      </c>
      <c r="N17" s="11" t="str">
        <f>"000093"</f>
        <v>000093</v>
      </c>
      <c r="O17" s="10">
        <v>43388</v>
      </c>
      <c r="P17" s="11" t="str">
        <f>"000160"</f>
        <v>000160</v>
      </c>
      <c r="Q17" s="10">
        <v>43388</v>
      </c>
      <c r="R17" s="11">
        <v>18</v>
      </c>
      <c r="S17" s="11" t="str">
        <f>"007366"</f>
        <v>007366</v>
      </c>
      <c r="T17" s="10">
        <v>43420</v>
      </c>
      <c r="U17" s="14">
        <v>17.147500000000001</v>
      </c>
      <c r="V17" s="14">
        <v>1.7319100000000001</v>
      </c>
      <c r="W17" s="14">
        <v>15.41559</v>
      </c>
      <c r="X17" s="11">
        <v>271</v>
      </c>
      <c r="Y17" s="10">
        <v>43424</v>
      </c>
      <c r="Z17" s="11">
        <v>9972484999</v>
      </c>
      <c r="AA17" s="12" t="s">
        <v>104</v>
      </c>
      <c r="AB17" s="11" t="s">
        <v>105</v>
      </c>
      <c r="AC17" s="12" t="s">
        <v>106</v>
      </c>
      <c r="AD17" s="11" t="s">
        <v>44</v>
      </c>
      <c r="AE17" s="12" t="s">
        <v>45</v>
      </c>
      <c r="AF17" s="14">
        <f t="shared" si="0"/>
        <v>0.17147500000000002</v>
      </c>
      <c r="AG17" s="11" t="s">
        <v>107</v>
      </c>
    </row>
    <row r="18" spans="1:33" x14ac:dyDescent="0.2">
      <c r="A18" s="8">
        <v>7389</v>
      </c>
      <c r="B18" s="9" t="s">
        <v>108</v>
      </c>
      <c r="C18" s="10">
        <v>43427</v>
      </c>
      <c r="D18" s="11">
        <v>133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111</v>
      </c>
      <c r="J18" s="12" t="s">
        <v>112</v>
      </c>
      <c r="K18" s="13" t="s">
        <v>113</v>
      </c>
      <c r="L18" s="11" t="str">
        <f>"000004"</f>
        <v>000004</v>
      </c>
      <c r="M18" s="10">
        <v>43271</v>
      </c>
      <c r="N18" s="11" t="str">
        <f>"000094"</f>
        <v>000094</v>
      </c>
      <c r="O18" s="10">
        <v>43389</v>
      </c>
      <c r="P18" s="11" t="str">
        <f>"000161"</f>
        <v>000161</v>
      </c>
      <c r="Q18" s="10">
        <v>43389</v>
      </c>
      <c r="R18" s="11">
        <v>17</v>
      </c>
      <c r="S18" s="11" t="str">
        <f>"007485"</f>
        <v>007485</v>
      </c>
      <c r="T18" s="10">
        <v>43426</v>
      </c>
      <c r="U18" s="14">
        <v>12.9223</v>
      </c>
      <c r="V18" s="14">
        <v>1.56359</v>
      </c>
      <c r="W18" s="14">
        <v>11.35871</v>
      </c>
      <c r="X18" s="11">
        <v>272</v>
      </c>
      <c r="Y18" s="10">
        <v>43427</v>
      </c>
      <c r="Z18" s="11">
        <v>9964281787</v>
      </c>
      <c r="AA18" s="12" t="s">
        <v>71</v>
      </c>
      <c r="AB18" s="11" t="s">
        <v>51</v>
      </c>
      <c r="AC18" s="12" t="s">
        <v>52</v>
      </c>
      <c r="AD18" s="11" t="s">
        <v>44</v>
      </c>
      <c r="AE18" s="12" t="s">
        <v>45</v>
      </c>
      <c r="AF18" s="14">
        <f t="shared" si="0"/>
        <v>0.129223</v>
      </c>
      <c r="AG18" s="11" t="s">
        <v>107</v>
      </c>
    </row>
    <row r="19" spans="1:33" x14ac:dyDescent="0.2">
      <c r="A19" s="8">
        <v>7440</v>
      </c>
      <c r="B19" s="9" t="s">
        <v>108</v>
      </c>
      <c r="C19" s="10">
        <v>43432</v>
      </c>
      <c r="D19" s="11">
        <v>133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114</v>
      </c>
      <c r="J19" s="12" t="s">
        <v>115</v>
      </c>
      <c r="K19" s="13" t="s">
        <v>55</v>
      </c>
      <c r="L19" s="11" t="str">
        <f>"000011"</f>
        <v>000011</v>
      </c>
      <c r="M19" s="10">
        <v>42009</v>
      </c>
      <c r="N19" s="11" t="str">
        <f>"000011"</f>
        <v>000011</v>
      </c>
      <c r="O19" s="10">
        <v>42969</v>
      </c>
      <c r="P19" s="11" t="str">
        <f>"000012"</f>
        <v>000012</v>
      </c>
      <c r="Q19" s="10">
        <v>42969</v>
      </c>
      <c r="R19" s="11">
        <v>14</v>
      </c>
      <c r="S19" s="11" t="str">
        <f>"007478"</f>
        <v>007478</v>
      </c>
      <c r="T19" s="10">
        <v>43424</v>
      </c>
      <c r="U19" s="14">
        <v>15.7742</v>
      </c>
      <c r="V19" s="14">
        <v>2.0675500000000002</v>
      </c>
      <c r="W19" s="14">
        <v>13.70665</v>
      </c>
      <c r="X19" s="11">
        <v>278</v>
      </c>
      <c r="Y19" s="10">
        <v>43432</v>
      </c>
      <c r="Z19" s="11">
        <v>9449863037</v>
      </c>
      <c r="AA19" s="12" t="s">
        <v>116</v>
      </c>
      <c r="AB19" s="11" t="s">
        <v>117</v>
      </c>
      <c r="AC19" s="12" t="s">
        <v>118</v>
      </c>
      <c r="AD19" s="11" t="s">
        <v>119</v>
      </c>
      <c r="AE19" s="12" t="s">
        <v>120</v>
      </c>
      <c r="AF19" s="14">
        <f t="shared" si="0"/>
        <v>0.15774199999999999</v>
      </c>
      <c r="AG19" s="11" t="s">
        <v>46</v>
      </c>
    </row>
    <row r="20" spans="1:33" x14ac:dyDescent="0.2">
      <c r="A20" s="8">
        <v>7640</v>
      </c>
      <c r="B20" s="9" t="s">
        <v>121</v>
      </c>
      <c r="C20" s="10">
        <v>43438</v>
      </c>
      <c r="D20" s="11">
        <v>133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122</v>
      </c>
      <c r="J20" s="12" t="s">
        <v>123</v>
      </c>
      <c r="K20" s="13" t="s">
        <v>84</v>
      </c>
      <c r="L20" s="11" t="str">
        <f>"000016"</f>
        <v>000016</v>
      </c>
      <c r="M20" s="10">
        <v>43294</v>
      </c>
      <c r="N20" s="11" t="str">
        <f>"000075"</f>
        <v>000075</v>
      </c>
      <c r="O20" s="10">
        <v>43346</v>
      </c>
      <c r="P20" s="11" t="str">
        <f>"000135"</f>
        <v>000135</v>
      </c>
      <c r="Q20" s="10">
        <v>43346</v>
      </c>
      <c r="R20" s="11">
        <v>16</v>
      </c>
      <c r="S20" s="11" t="str">
        <f>"007647"</f>
        <v>007647</v>
      </c>
      <c r="T20" s="10">
        <v>43433</v>
      </c>
      <c r="U20" s="14">
        <v>9.6390899999999995</v>
      </c>
      <c r="V20" s="14">
        <v>1.1181300000000001</v>
      </c>
      <c r="W20" s="14">
        <v>8.5209600000000005</v>
      </c>
      <c r="X20" s="11">
        <v>285</v>
      </c>
      <c r="Y20" s="10">
        <v>43438</v>
      </c>
      <c r="Z20" s="11">
        <v>9972484999</v>
      </c>
      <c r="AA20" s="12" t="s">
        <v>124</v>
      </c>
      <c r="AB20" s="11" t="s">
        <v>125</v>
      </c>
      <c r="AC20" s="12" t="s">
        <v>126</v>
      </c>
      <c r="AD20" s="11" t="s">
        <v>44</v>
      </c>
      <c r="AE20" s="12" t="s">
        <v>45</v>
      </c>
      <c r="AF20" s="14">
        <f t="shared" si="0"/>
        <v>9.6390900000000002E-2</v>
      </c>
      <c r="AG20" s="11" t="s">
        <v>107</v>
      </c>
    </row>
    <row r="21" spans="1:33" x14ac:dyDescent="0.2">
      <c r="A21" s="8">
        <v>7768</v>
      </c>
      <c r="B21" s="9" t="s">
        <v>121</v>
      </c>
      <c r="C21" s="10">
        <v>43448</v>
      </c>
      <c r="D21" s="11">
        <v>133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127</v>
      </c>
      <c r="J21" s="12" t="s">
        <v>128</v>
      </c>
      <c r="K21" s="13" t="s">
        <v>40</v>
      </c>
      <c r="L21" s="11" t="str">
        <f>"000114"</f>
        <v>000114</v>
      </c>
      <c r="M21" s="10">
        <v>41134</v>
      </c>
      <c r="N21" s="11" t="str">
        <f>"000166"</f>
        <v>000166</v>
      </c>
      <c r="O21" s="10">
        <v>42277</v>
      </c>
      <c r="P21" s="11" t="str">
        <f>"000228"</f>
        <v>000228</v>
      </c>
      <c r="Q21" s="10">
        <v>42277</v>
      </c>
      <c r="R21" s="11">
        <v>11</v>
      </c>
      <c r="S21" s="11" t="str">
        <f>"007839"</f>
        <v>007839</v>
      </c>
      <c r="T21" s="10">
        <v>43444</v>
      </c>
      <c r="U21" s="14">
        <v>11.092499999999999</v>
      </c>
      <c r="V21" s="14">
        <v>1.585</v>
      </c>
      <c r="W21" s="14">
        <v>9.5075000000000003</v>
      </c>
      <c r="X21" s="11">
        <v>291</v>
      </c>
      <c r="Y21" s="10">
        <v>43448</v>
      </c>
      <c r="Z21" s="11">
        <v>9986310225</v>
      </c>
      <c r="AA21" s="12" t="s">
        <v>129</v>
      </c>
      <c r="AB21" s="11" t="s">
        <v>130</v>
      </c>
      <c r="AC21" s="12" t="s">
        <v>131</v>
      </c>
      <c r="AD21" s="11" t="s">
        <v>44</v>
      </c>
      <c r="AE21" s="12" t="s">
        <v>45</v>
      </c>
      <c r="AF21" s="14">
        <f t="shared" si="0"/>
        <v>0.110925</v>
      </c>
      <c r="AG21" s="11" t="s">
        <v>46</v>
      </c>
    </row>
    <row r="22" spans="1:33" x14ac:dyDescent="0.2">
      <c r="A22" s="8">
        <v>7914</v>
      </c>
      <c r="B22" s="9" t="s">
        <v>121</v>
      </c>
      <c r="C22" s="10">
        <v>43454</v>
      </c>
      <c r="D22" s="11">
        <v>133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132</v>
      </c>
      <c r="J22" s="12" t="s">
        <v>133</v>
      </c>
      <c r="K22" s="13" t="s">
        <v>62</v>
      </c>
      <c r="L22" s="11" t="str">
        <f>"000116"</f>
        <v>000116</v>
      </c>
      <c r="M22" s="10">
        <v>43136</v>
      </c>
      <c r="N22" s="11" t="str">
        <f>"000118"</f>
        <v>000118</v>
      </c>
      <c r="O22" s="10">
        <v>43179</v>
      </c>
      <c r="P22" s="11" t="str">
        <f>"000188"</f>
        <v>000188</v>
      </c>
      <c r="Q22" s="10">
        <v>43180</v>
      </c>
      <c r="R22" s="11">
        <v>18</v>
      </c>
      <c r="S22" s="11" t="str">
        <f>"007939"</f>
        <v>007939</v>
      </c>
      <c r="T22" s="10">
        <v>43447</v>
      </c>
      <c r="U22" s="14">
        <v>14.9924</v>
      </c>
      <c r="V22" s="14">
        <v>1.6741299999999999</v>
      </c>
      <c r="W22" s="14">
        <v>13.31827</v>
      </c>
      <c r="X22" s="11">
        <v>298</v>
      </c>
      <c r="Y22" s="10">
        <v>43454</v>
      </c>
      <c r="Z22" s="11">
        <v>9845930585</v>
      </c>
      <c r="AA22" s="12" t="s">
        <v>71</v>
      </c>
      <c r="AB22" s="11" t="s">
        <v>64</v>
      </c>
      <c r="AC22" s="12" t="s">
        <v>65</v>
      </c>
      <c r="AD22" s="11" t="s">
        <v>44</v>
      </c>
      <c r="AE22" s="12" t="s">
        <v>45</v>
      </c>
      <c r="AF22" s="14">
        <f t="shared" si="0"/>
        <v>0.149924</v>
      </c>
      <c r="AG22" s="11" t="s">
        <v>46</v>
      </c>
    </row>
    <row r="23" spans="1:33" x14ac:dyDescent="0.2">
      <c r="A23" s="8">
        <v>9184</v>
      </c>
      <c r="B23" s="9" t="s">
        <v>134</v>
      </c>
      <c r="C23" s="10">
        <v>43510</v>
      </c>
      <c r="D23" s="11">
        <v>133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135</v>
      </c>
      <c r="J23" s="12" t="s">
        <v>136</v>
      </c>
      <c r="K23" s="13" t="s">
        <v>137</v>
      </c>
      <c r="L23" s="11" t="str">
        <f>"000030"</f>
        <v>000030</v>
      </c>
      <c r="M23" s="10">
        <v>43020</v>
      </c>
      <c r="N23" s="11" t="str">
        <f>"000019"</f>
        <v>000019</v>
      </c>
      <c r="O23" s="10">
        <v>43223</v>
      </c>
      <c r="P23" s="11" t="str">
        <f>"000046"</f>
        <v>000046</v>
      </c>
      <c r="Q23" s="10">
        <v>43223</v>
      </c>
      <c r="R23" s="11"/>
      <c r="S23" s="11" t="str">
        <f>"009124"</f>
        <v>009124</v>
      </c>
      <c r="T23" s="10">
        <v>43502</v>
      </c>
      <c r="U23" s="14">
        <v>199.25047000000001</v>
      </c>
      <c r="V23" s="14">
        <v>10.16175</v>
      </c>
      <c r="W23" s="14">
        <v>189.08872</v>
      </c>
      <c r="X23" s="11">
        <v>352</v>
      </c>
      <c r="Y23" s="10">
        <v>43510</v>
      </c>
      <c r="Z23" s="11">
        <v>9964577113</v>
      </c>
      <c r="AA23" s="12" t="s">
        <v>138</v>
      </c>
      <c r="AB23" s="11" t="s">
        <v>139</v>
      </c>
      <c r="AC23" s="12" t="s">
        <v>140</v>
      </c>
      <c r="AD23" s="11" t="s">
        <v>44</v>
      </c>
      <c r="AE23" s="12" t="s">
        <v>45</v>
      </c>
      <c r="AF23" s="14">
        <f t="shared" si="0"/>
        <v>1.9925047</v>
      </c>
      <c r="AG23" s="11" t="s">
        <v>59</v>
      </c>
    </row>
    <row r="24" spans="1:33" x14ac:dyDescent="0.2">
      <c r="A24" s="8">
        <v>9200</v>
      </c>
      <c r="B24" s="9" t="s">
        <v>134</v>
      </c>
      <c r="C24" s="10">
        <v>43511</v>
      </c>
      <c r="D24" s="11">
        <v>133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141</v>
      </c>
      <c r="J24" s="12" t="s">
        <v>142</v>
      </c>
      <c r="K24" s="13" t="s">
        <v>84</v>
      </c>
      <c r="L24" s="11" t="str">
        <f>"000275"</f>
        <v>000275</v>
      </c>
      <c r="M24" s="10">
        <v>43463</v>
      </c>
      <c r="N24" s="11" t="str">
        <f>"000108"</f>
        <v>000108</v>
      </c>
      <c r="O24" s="10">
        <v>43468</v>
      </c>
      <c r="P24" s="11" t="str">
        <f>"000193"</f>
        <v>000193</v>
      </c>
      <c r="Q24" s="10">
        <v>43476</v>
      </c>
      <c r="R24" s="11"/>
      <c r="S24" s="11" t="str">
        <f>"009249"</f>
        <v>009249</v>
      </c>
      <c r="T24" s="10">
        <v>43510</v>
      </c>
      <c r="U24" s="14">
        <v>10.694000000000001</v>
      </c>
      <c r="V24" s="14">
        <v>0.89676</v>
      </c>
      <c r="W24" s="14">
        <v>9.7972400000000004</v>
      </c>
      <c r="X24" s="11">
        <v>353</v>
      </c>
      <c r="Y24" s="10">
        <v>43511</v>
      </c>
      <c r="Z24" s="11">
        <v>8861593203</v>
      </c>
      <c r="AA24" s="12" t="s">
        <v>143</v>
      </c>
      <c r="AB24" s="11" t="s">
        <v>51</v>
      </c>
      <c r="AC24" s="12" t="s">
        <v>52</v>
      </c>
      <c r="AD24" s="11" t="s">
        <v>44</v>
      </c>
      <c r="AE24" s="12" t="s">
        <v>45</v>
      </c>
      <c r="AF24" s="14">
        <f t="shared" si="0"/>
        <v>0.10694000000000001</v>
      </c>
      <c r="AG24" s="11" t="s">
        <v>107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2019-06-13T11:53:00Z</dcterms:modified>
</cp:coreProperties>
</file>