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7" i="1" l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AF13" i="1"/>
  <c r="S13" i="1"/>
  <c r="P13" i="1"/>
  <c r="N13" i="1"/>
  <c r="L13" i="1"/>
  <c r="AF12" i="1"/>
  <c r="S12" i="1"/>
  <c r="P12" i="1"/>
  <c r="N12" i="1"/>
  <c r="L12" i="1"/>
  <c r="AF11" i="1"/>
  <c r="S11" i="1"/>
  <c r="P11" i="1"/>
  <c r="N11" i="1"/>
  <c r="L11" i="1"/>
  <c r="AF10" i="1"/>
  <c r="S10" i="1"/>
  <c r="P10" i="1"/>
  <c r="N10" i="1"/>
  <c r="L10" i="1"/>
  <c r="AF9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<sst xmlns="http://schemas.openxmlformats.org/spreadsheetml/2006/main" count="257" uniqueCount="110">
  <si>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</si>
  <si>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</si>
  <si>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</si>
  <si>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</si>
  <si>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</si>
  <si>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</si>
  <si>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</si>
  <si>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</si>
  <si>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</si>
  <si>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</si>
  <si>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</si>
  <si>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</si>
  <si>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</si>
  <si>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</si>
  <si>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</si>
  <si>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</si>
  <si>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</si>
  <si>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</si>
  <si>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</si>
  <si>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</si>
  <si>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</si>
  <si>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</si>
  <si>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</si>
  <si>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</si>
  <si>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</si>
  <si>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</si>
  <si>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</si>
  <si>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</si>
  <si>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</si>
  <si>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</si>
  <si>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</si>
  <si>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</si>
  <si>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</si>
  <si>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May</t>
  </si>
  <si>
    <t>Bapuji Nagara</t>
  </si>
  <si>
    <t>Vijaya Nagara</t>
  </si>
  <si>
    <t>South</t>
  </si>
  <si>
    <t>134-17-000001</t>
  </si>
  <si>
    <t>Providing Emergency pot hole filling and road cut portions for 2016-17 in ward no 134</t>
  </si>
  <si>
    <t>Roads &amp; Drivablility</t>
  </si>
  <si>
    <t>S H Anilkumar</t>
  </si>
  <si>
    <t>P1771</t>
  </si>
  <si>
    <t>Zone Works - POW Works</t>
  </si>
  <si>
    <t>ddo266</t>
  </si>
  <si>
    <t xml:space="preserve"> Assistant Executive Engineer Vijayanagara South Zone</t>
  </si>
  <si>
    <t>Pending</t>
  </si>
  <si>
    <t>134-16-000005</t>
  </si>
  <si>
    <t>Construction of CC road in Manjunathanagara in ward No 134</t>
  </si>
  <si>
    <t>Vishwanath</t>
  </si>
  <si>
    <t>June</t>
  </si>
  <si>
    <t>134-16-000002</t>
  </si>
  <si>
    <t xml:space="preserve">Reconstruction of culverts in ward No 134 Bapujinagara </t>
  </si>
  <si>
    <t>Rohith H</t>
  </si>
  <si>
    <t>134-14-000024</t>
  </si>
  <si>
    <t xml:space="preserve">Construction of CC Roads in Railway Parallel Road and its Cross roads Shamanna Garden in Ward No.134 </t>
  </si>
  <si>
    <t>KRIDL</t>
  </si>
  <si>
    <t>P2434</t>
  </si>
  <si>
    <t>Development works for Bangalore City</t>
  </si>
  <si>
    <t>134-14-000030</t>
  </si>
  <si>
    <t xml:space="preserve">Constn of CC roads at New Guddadahalli in W-134. </t>
  </si>
  <si>
    <t>August</t>
  </si>
  <si>
    <t>134-13-000023</t>
  </si>
  <si>
    <t>Silt and Tractor for desilting of drains in ward limits of Bapujinagar in ward No 134</t>
  </si>
  <si>
    <t>Footpaths &amp; Walkability</t>
  </si>
  <si>
    <t>H S Nataraj</t>
  </si>
  <si>
    <t>134-17-000014</t>
  </si>
  <si>
    <t>Providing repairs and Maintenance of Naidu Ranga Mandira in Bapujinagara in ward No 134</t>
  </si>
  <si>
    <t>Other Ward Works</t>
  </si>
  <si>
    <t>R Umashankar</t>
  </si>
  <si>
    <t>September</t>
  </si>
  <si>
    <t>134-14-000014</t>
  </si>
  <si>
    <t>Maintenance of Ward and Debris removal in Bapujinagara Ward No 134</t>
  </si>
  <si>
    <t xml:space="preserve">KRIDL </t>
  </si>
  <si>
    <t>October</t>
  </si>
  <si>
    <t>134-13-000027</t>
  </si>
  <si>
    <t>Asphalting and other improvements to 6th cross and its cross roads of Shamanna Garden in Bapujinagara in ward No.134.</t>
  </si>
  <si>
    <t>Technical Manager-2</t>
  </si>
  <si>
    <t>P2201</t>
  </si>
  <si>
    <t>Assembly Constituency Development Works under BBMP</t>
  </si>
  <si>
    <t>134-13-000028</t>
  </si>
  <si>
    <t>Asphalting and other improvements to BWSSB road and its cross roads of Bapujinagara in ward No.134.</t>
  </si>
  <si>
    <t>134-14-000035</t>
  </si>
  <si>
    <t xml:space="preserve">Asphalting 6th main roads in Bapujinagr Ward No.134 </t>
  </si>
  <si>
    <t>P2415</t>
  </si>
  <si>
    <t>Reserve fund for TandF Committee</t>
  </si>
  <si>
    <t>134-18-000007</t>
  </si>
  <si>
    <t>Providing CC Camera different locations in Ward 134</t>
  </si>
  <si>
    <t>Crime &amp; Safety</t>
  </si>
  <si>
    <t>P3111</t>
  </si>
  <si>
    <t>State Finance Commission Untied Grant Works</t>
  </si>
  <si>
    <t>Spill Over</t>
  </si>
  <si>
    <t>134-18-000010</t>
  </si>
  <si>
    <t>Providing LED Street lights in ward no 134</t>
  </si>
  <si>
    <t>Executive Engineer -3, KRIDL</t>
  </si>
  <si>
    <t>P3290</t>
  </si>
  <si>
    <t>14th Finance Commission Works - Providing Street Lights and Maintenance</t>
  </si>
  <si>
    <t>ddo258</t>
  </si>
  <si>
    <t xml:space="preserve"> Executive Engineer Electrical South Zone</t>
  </si>
  <si>
    <t>Current</t>
  </si>
  <si>
    <t>134-17-000033</t>
  </si>
  <si>
    <t>Engagement of Gangman and Hiring of Tractor Tupper for maintenance of road side drain and other civil works in ward no 134 for the year 2016-17</t>
  </si>
  <si>
    <t>P3110</t>
  </si>
  <si>
    <t>14th Finance Commission Grant Works</t>
  </si>
  <si>
    <t>December</t>
  </si>
  <si>
    <t>134-13-000019</t>
  </si>
  <si>
    <t xml:space="preserve">Improvement of drains in Manjunathnagar and its cross roads in Bapujinagar ward no 134 </t>
  </si>
  <si>
    <t>March</t>
  </si>
  <si>
    <t>134-16-000010</t>
  </si>
  <si>
    <t>Providing and Construction of RCC drain and L shape drain in 5th Main and its cross roads in Bapujinagara in Ward No.134</t>
  </si>
  <si>
    <t>K Kumar Rajeshwari Enterprises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</si>
</sst>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workbookViewId="0">
      <pane ySplit="1" topLeftCell="A2" activePane="bottomLeft" state="frozen"/>
      <selection activeCell="H1" sqref="H1"/>
      <selection pane="bottomLeft" activeCell="A2" sqref="A2:XFD17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833</v>
      </c>
      <c r="B2" s="9" t="s">
        <v>33</v>
      </c>
      <c r="C2" s="10">
        <v>43225</v>
      </c>
      <c r="D2" s="11">
        <v>134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"000062"</f>
        <v>000062</v>
      </c>
      <c r="M2" s="10">
        <v>43068</v>
      </c>
      <c r="N2" s="11" t="str">
        <f>"000037"</f>
        <v>000037</v>
      </c>
      <c r="O2" s="10">
        <v>42916</v>
      </c>
      <c r="P2" s="11" t="str">
        <f>""</f>
        <v/>
      </c>
      <c r="Q2" s="10"/>
      <c r="R2" s="11">
        <v>17</v>
      </c>
      <c r="S2" s="11" t="str">
        <f>""</f>
        <v/>
      </c>
      <c r="T2" s="10"/>
      <c r="U2" s="14">
        <v>11.3497</v>
      </c>
      <c r="V2" s="14">
        <v>1.2569300000000001</v>
      </c>
      <c r="W2" s="14">
        <v>10.09277</v>
      </c>
      <c r="X2" s="11">
        <v>39</v>
      </c>
      <c r="Y2" s="10">
        <v>43225</v>
      </c>
      <c r="Z2" s="11">
        <v>9845157138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0.113497</v>
      </c>
      <c r="AG2" s="11" t="s">
        <v>45</v>
      </c>
    </row>
    <row r="3" spans="1:33" x14ac:dyDescent="0.2">
      <c r="A3" s="8">
        <v>1560</v>
      </c>
      <c r="B3" s="9" t="s">
        <v>33</v>
      </c>
      <c r="C3" s="10">
        <v>43251</v>
      </c>
      <c r="D3" s="11">
        <v>134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39</v>
      </c>
      <c r="L3" s="11" t="str">
        <f>"000015"</f>
        <v>000015</v>
      </c>
      <c r="M3" s="10">
        <v>42464</v>
      </c>
      <c r="N3" s="11" t="str">
        <f>"000149"</f>
        <v>000149</v>
      </c>
      <c r="O3" s="10">
        <v>42613</v>
      </c>
      <c r="P3" s="11" t="str">
        <f>"000262"</f>
        <v>000262</v>
      </c>
      <c r="Q3" s="10">
        <v>42613</v>
      </c>
      <c r="R3" s="11">
        <v>16</v>
      </c>
      <c r="S3" s="11" t="str">
        <f>"001945"</f>
        <v>001945</v>
      </c>
      <c r="T3" s="10">
        <v>43246</v>
      </c>
      <c r="U3" s="14">
        <v>9.4837600000000002</v>
      </c>
      <c r="V3" s="14">
        <v>1.24736</v>
      </c>
      <c r="W3" s="14">
        <v>8.2363999999999997</v>
      </c>
      <c r="X3" s="11">
        <v>67</v>
      </c>
      <c r="Y3" s="10">
        <v>43251</v>
      </c>
      <c r="Z3" s="11">
        <v>9538850424</v>
      </c>
      <c r="AA3" s="12" t="s">
        <v>48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9.4837600000000008E-2</v>
      </c>
      <c r="AG3" s="11" t="s">
        <v>45</v>
      </c>
    </row>
    <row r="4" spans="1:33" x14ac:dyDescent="0.2">
      <c r="A4" s="8">
        <v>2591</v>
      </c>
      <c r="B4" s="9" t="s">
        <v>49</v>
      </c>
      <c r="C4" s="10">
        <v>43274</v>
      </c>
      <c r="D4" s="11">
        <v>134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50</v>
      </c>
      <c r="J4" s="12" t="s">
        <v>51</v>
      </c>
      <c r="K4" s="13" t="s">
        <v>39</v>
      </c>
      <c r="L4" s="11" t="str">
        <f>"000054"</f>
        <v>000054</v>
      </c>
      <c r="M4" s="10">
        <v>42506</v>
      </c>
      <c r="N4" s="11" t="str">
        <f>"000092"</f>
        <v>000092</v>
      </c>
      <c r="O4" s="10">
        <v>42581</v>
      </c>
      <c r="P4" s="11" t="str">
        <f>"000191"</f>
        <v>000191</v>
      </c>
      <c r="Q4" s="10">
        <v>42581</v>
      </c>
      <c r="R4" s="11">
        <v>16</v>
      </c>
      <c r="S4" s="11" t="str">
        <f>"002743"</f>
        <v>002743</v>
      </c>
      <c r="T4" s="10">
        <v>43271</v>
      </c>
      <c r="U4" s="14">
        <v>5.9980000000000002</v>
      </c>
      <c r="V4" s="14">
        <v>0.79774999999999996</v>
      </c>
      <c r="W4" s="14">
        <v>5.2002499999999996</v>
      </c>
      <c r="X4" s="11">
        <v>99</v>
      </c>
      <c r="Y4" s="10">
        <v>43274</v>
      </c>
      <c r="Z4" s="11">
        <v>9036419179</v>
      </c>
      <c r="AA4" s="12" t="s">
        <v>52</v>
      </c>
      <c r="AB4" s="11" t="s">
        <v>41</v>
      </c>
      <c r="AC4" s="12" t="s">
        <v>42</v>
      </c>
      <c r="AD4" s="11" t="s">
        <v>43</v>
      </c>
      <c r="AE4" s="12" t="s">
        <v>44</v>
      </c>
      <c r="AF4" s="14">
        <v>5.9980000000000006E-2</v>
      </c>
      <c r="AG4" s="11" t="s">
        <v>45</v>
      </c>
    </row>
    <row r="5" spans="1:33" x14ac:dyDescent="0.2">
      <c r="A5" s="8">
        <v>2592</v>
      </c>
      <c r="B5" s="9" t="s">
        <v>49</v>
      </c>
      <c r="C5" s="10">
        <v>43274</v>
      </c>
      <c r="D5" s="11">
        <v>134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53</v>
      </c>
      <c r="J5" s="12" t="s">
        <v>54</v>
      </c>
      <c r="K5" s="13" t="s">
        <v>39</v>
      </c>
      <c r="L5" s="11" t="str">
        <f>"000208"</f>
        <v>000208</v>
      </c>
      <c r="M5" s="10">
        <v>41698</v>
      </c>
      <c r="N5" s="11" t="str">
        <f>"000091"</f>
        <v>000091</v>
      </c>
      <c r="O5" s="10">
        <v>42581</v>
      </c>
      <c r="P5" s="11" t="str">
        <f>"000192"</f>
        <v>000192</v>
      </c>
      <c r="Q5" s="10">
        <v>42581</v>
      </c>
      <c r="R5" s="11">
        <v>14</v>
      </c>
      <c r="S5" s="11" t="str">
        <f>"002744"</f>
        <v>002744</v>
      </c>
      <c r="T5" s="10">
        <v>43271</v>
      </c>
      <c r="U5" s="14">
        <v>27.261500000000002</v>
      </c>
      <c r="V5" s="14">
        <v>4.0456500000000002</v>
      </c>
      <c r="W5" s="14">
        <v>23.21585</v>
      </c>
      <c r="X5" s="11">
        <v>99</v>
      </c>
      <c r="Y5" s="10">
        <v>43274</v>
      </c>
      <c r="Z5" s="11">
        <v>9036419179</v>
      </c>
      <c r="AA5" s="12" t="s">
        <v>55</v>
      </c>
      <c r="AB5" s="11" t="s">
        <v>56</v>
      </c>
      <c r="AC5" s="12" t="s">
        <v>57</v>
      </c>
      <c r="AD5" s="11" t="s">
        <v>43</v>
      </c>
      <c r="AE5" s="12" t="s">
        <v>44</v>
      </c>
      <c r="AF5" s="14">
        <v>0.272615</v>
      </c>
      <c r="AG5" s="11" t="s">
        <v>45</v>
      </c>
    </row>
    <row r="6" spans="1:33" x14ac:dyDescent="0.2">
      <c r="A6" s="8">
        <v>2593</v>
      </c>
      <c r="B6" s="9" t="s">
        <v>49</v>
      </c>
      <c r="C6" s="10">
        <v>43274</v>
      </c>
      <c r="D6" s="11">
        <v>134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58</v>
      </c>
      <c r="J6" s="12" t="s">
        <v>59</v>
      </c>
      <c r="K6" s="13" t="s">
        <v>39</v>
      </c>
      <c r="L6" s="11" t="str">
        <f>"000213"</f>
        <v>000213</v>
      </c>
      <c r="M6" s="10">
        <v>41698</v>
      </c>
      <c r="N6" s="11" t="str">
        <f>"000090"</f>
        <v>000090</v>
      </c>
      <c r="O6" s="10">
        <v>42581</v>
      </c>
      <c r="P6" s="11" t="str">
        <f>"000193"</f>
        <v>000193</v>
      </c>
      <c r="Q6" s="10">
        <v>42581</v>
      </c>
      <c r="R6" s="11">
        <v>14</v>
      </c>
      <c r="S6" s="11" t="str">
        <f>"002745"</f>
        <v>002745</v>
      </c>
      <c r="T6" s="10">
        <v>43271</v>
      </c>
      <c r="U6" s="14">
        <v>34.731000000000002</v>
      </c>
      <c r="V6" s="14">
        <v>5.12127</v>
      </c>
      <c r="W6" s="14">
        <v>29.609729999999999</v>
      </c>
      <c r="X6" s="11">
        <v>99</v>
      </c>
      <c r="Y6" s="10">
        <v>43274</v>
      </c>
      <c r="Z6" s="11">
        <v>9036419179</v>
      </c>
      <c r="AA6" s="12" t="s">
        <v>55</v>
      </c>
      <c r="AB6" s="11" t="s">
        <v>56</v>
      </c>
      <c r="AC6" s="12" t="s">
        <v>57</v>
      </c>
      <c r="AD6" s="11" t="s">
        <v>43</v>
      </c>
      <c r="AE6" s="12" t="s">
        <v>44</v>
      </c>
      <c r="AF6" s="14">
        <v>0.34731000000000001</v>
      </c>
      <c r="AG6" s="11" t="s">
        <v>45</v>
      </c>
    </row>
    <row r="7" spans="1:33" x14ac:dyDescent="0.2">
      <c r="A7" s="8">
        <v>4235</v>
      </c>
      <c r="B7" s="9" t="s">
        <v>60</v>
      </c>
      <c r="C7" s="10">
        <v>43314</v>
      </c>
      <c r="D7" s="11">
        <v>134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61</v>
      </c>
      <c r="J7" s="12" t="s">
        <v>62</v>
      </c>
      <c r="K7" s="13" t="s">
        <v>63</v>
      </c>
      <c r="L7" s="11" t="str">
        <f>"000267"</f>
        <v>000267</v>
      </c>
      <c r="M7" s="10">
        <v>41702</v>
      </c>
      <c r="N7" s="11" t="str">
        <f>"000098"</f>
        <v>000098</v>
      </c>
      <c r="O7" s="10">
        <v>42399</v>
      </c>
      <c r="P7" s="11" t="str">
        <f>"000321"</f>
        <v>000321</v>
      </c>
      <c r="Q7" s="10">
        <v>42399</v>
      </c>
      <c r="R7" s="11">
        <v>13</v>
      </c>
      <c r="S7" s="11" t="str">
        <f>"004484"</f>
        <v>004484</v>
      </c>
      <c r="T7" s="10">
        <v>43308</v>
      </c>
      <c r="U7" s="14">
        <v>14.37576</v>
      </c>
      <c r="V7" s="14">
        <v>1.7394799999999999</v>
      </c>
      <c r="W7" s="14">
        <v>12.636279999999999</v>
      </c>
      <c r="X7" s="11">
        <v>151</v>
      </c>
      <c r="Y7" s="10">
        <v>43314</v>
      </c>
      <c r="Z7" s="11">
        <v>9538239227</v>
      </c>
      <c r="AA7" s="12" t="s">
        <v>64</v>
      </c>
      <c r="AB7" s="11" t="s">
        <v>41</v>
      </c>
      <c r="AC7" s="12" t="s">
        <v>42</v>
      </c>
      <c r="AD7" s="11" t="s">
        <v>43</v>
      </c>
      <c r="AE7" s="12" t="s">
        <v>44</v>
      </c>
      <c r="AF7" s="14">
        <v>0.14375759999999999</v>
      </c>
      <c r="AG7" s="11" t="s">
        <v>45</v>
      </c>
    </row>
    <row r="8" spans="1:33" x14ac:dyDescent="0.2">
      <c r="A8" s="8">
        <v>4546</v>
      </c>
      <c r="B8" s="9" t="s">
        <v>60</v>
      </c>
      <c r="C8" s="10">
        <v>43318</v>
      </c>
      <c r="D8" s="11">
        <v>134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65</v>
      </c>
      <c r="J8" s="12" t="s">
        <v>66</v>
      </c>
      <c r="K8" s="13" t="s">
        <v>67</v>
      </c>
      <c r="L8" s="11" t="str">
        <f>"000026"</f>
        <v>000026</v>
      </c>
      <c r="M8" s="10">
        <v>43003</v>
      </c>
      <c r="N8" s="11" t="str">
        <f>"000017"</f>
        <v>000017</v>
      </c>
      <c r="O8" s="10">
        <v>43004</v>
      </c>
      <c r="P8" s="11" t="str">
        <f>"000039"</f>
        <v>000039</v>
      </c>
      <c r="Q8" s="10">
        <v>43005</v>
      </c>
      <c r="R8" s="11">
        <v>17</v>
      </c>
      <c r="S8" s="11" t="str">
        <f>"004796"</f>
        <v>004796</v>
      </c>
      <c r="T8" s="10">
        <v>43314</v>
      </c>
      <c r="U8" s="14">
        <v>4.4093999999999998</v>
      </c>
      <c r="V8" s="14">
        <v>0.49942999999999999</v>
      </c>
      <c r="W8" s="14">
        <v>3.9099699999999999</v>
      </c>
      <c r="X8" s="11">
        <v>160</v>
      </c>
      <c r="Y8" s="10">
        <v>43318</v>
      </c>
      <c r="Z8" s="11">
        <v>9731372865</v>
      </c>
      <c r="AA8" s="12" t="s">
        <v>68</v>
      </c>
      <c r="AB8" s="11" t="s">
        <v>41</v>
      </c>
      <c r="AC8" s="12" t="s">
        <v>42</v>
      </c>
      <c r="AD8" s="11" t="s">
        <v>43</v>
      </c>
      <c r="AE8" s="12" t="s">
        <v>44</v>
      </c>
      <c r="AF8" s="14">
        <v>4.4093999999999994E-2</v>
      </c>
      <c r="AG8" s="11" t="s">
        <v>45</v>
      </c>
    </row>
    <row r="9" spans="1:33" x14ac:dyDescent="0.2">
      <c r="A9" s="8">
        <v>5297</v>
      </c>
      <c r="B9" s="9" t="s">
        <v>69</v>
      </c>
      <c r="C9" s="10">
        <v>43346</v>
      </c>
      <c r="D9" s="11">
        <v>134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70</v>
      </c>
      <c r="J9" s="12" t="s">
        <v>71</v>
      </c>
      <c r="K9" s="13" t="s">
        <v>63</v>
      </c>
      <c r="L9" s="11" t="str">
        <f>"000015"</f>
        <v>000015</v>
      </c>
      <c r="M9" s="10">
        <v>41790</v>
      </c>
      <c r="N9" s="11" t="str">
        <f>"000015"</f>
        <v>000015</v>
      </c>
      <c r="O9" s="10">
        <v>42154</v>
      </c>
      <c r="P9" s="11" t="str">
        <f>"000077"</f>
        <v>000077</v>
      </c>
      <c r="Q9" s="10">
        <v>42184</v>
      </c>
      <c r="R9" s="11">
        <v>14</v>
      </c>
      <c r="S9" s="11" t="str">
        <f>"005566"</f>
        <v>005566</v>
      </c>
      <c r="T9" s="10">
        <v>43342</v>
      </c>
      <c r="U9" s="14">
        <v>7.7275</v>
      </c>
      <c r="V9" s="14">
        <v>1.05</v>
      </c>
      <c r="W9" s="14">
        <v>6.6775000000000002</v>
      </c>
      <c r="X9" s="11">
        <v>188</v>
      </c>
      <c r="Y9" s="10">
        <v>43346</v>
      </c>
      <c r="Z9" s="11">
        <v>9845860816</v>
      </c>
      <c r="AA9" s="12" t="s">
        <v>72</v>
      </c>
      <c r="AB9" s="11" t="s">
        <v>41</v>
      </c>
      <c r="AC9" s="12" t="s">
        <v>42</v>
      </c>
      <c r="AD9" s="11" t="s">
        <v>43</v>
      </c>
      <c r="AE9" s="12" t="s">
        <v>44</v>
      </c>
      <c r="AF9" s="14">
        <f t="shared" ref="AF9:AF17" si="0">U9/100</f>
        <v>7.7274999999999996E-2</v>
      </c>
      <c r="AG9" s="11" t="s">
        <v>45</v>
      </c>
    </row>
    <row r="10" spans="1:33" x14ac:dyDescent="0.2">
      <c r="A10" s="8">
        <v>6197</v>
      </c>
      <c r="B10" s="9" t="s">
        <v>73</v>
      </c>
      <c r="C10" s="10">
        <v>43385</v>
      </c>
      <c r="D10" s="11">
        <v>134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74</v>
      </c>
      <c r="J10" s="12" t="s">
        <v>75</v>
      </c>
      <c r="K10" s="13" t="s">
        <v>39</v>
      </c>
      <c r="L10" s="11" t="str">
        <f>"00005a"</f>
        <v>00005a</v>
      </c>
      <c r="M10" s="10">
        <v>42180</v>
      </c>
      <c r="N10" s="11" t="str">
        <f>""</f>
        <v/>
      </c>
      <c r="O10" s="10"/>
      <c r="P10" s="11" t="str">
        <f>""</f>
        <v/>
      </c>
      <c r="Q10" s="10"/>
      <c r="R10" s="11">
        <v>13</v>
      </c>
      <c r="S10" s="11" t="str">
        <f>""</f>
        <v/>
      </c>
      <c r="T10" s="10"/>
      <c r="U10" s="14">
        <v>39.505650000000003</v>
      </c>
      <c r="V10" s="14">
        <v>5.5762999999999998</v>
      </c>
      <c r="W10" s="14">
        <v>33.929349999999999</v>
      </c>
      <c r="X10" s="11">
        <v>231</v>
      </c>
      <c r="Y10" s="10">
        <v>43385</v>
      </c>
      <c r="Z10" s="11">
        <v>9538239227</v>
      </c>
      <c r="AA10" s="12" t="s">
        <v>76</v>
      </c>
      <c r="AB10" s="11" t="s">
        <v>77</v>
      </c>
      <c r="AC10" s="12" t="s">
        <v>78</v>
      </c>
      <c r="AD10" s="11" t="s">
        <v>43</v>
      </c>
      <c r="AE10" s="12" t="s">
        <v>44</v>
      </c>
      <c r="AF10" s="14">
        <f t="shared" si="0"/>
        <v>0.39505650000000003</v>
      </c>
      <c r="AG10" s="11" t="s">
        <v>45</v>
      </c>
    </row>
    <row r="11" spans="1:33" x14ac:dyDescent="0.2">
      <c r="A11" s="8">
        <v>6198</v>
      </c>
      <c r="B11" s="9" t="s">
        <v>73</v>
      </c>
      <c r="C11" s="10">
        <v>43385</v>
      </c>
      <c r="D11" s="11">
        <v>134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79</v>
      </c>
      <c r="J11" s="12" t="s">
        <v>80</v>
      </c>
      <c r="K11" s="13" t="s">
        <v>39</v>
      </c>
      <c r="L11" s="11" t="str">
        <f>"00008a"</f>
        <v>00008a</v>
      </c>
      <c r="M11" s="10">
        <v>42180</v>
      </c>
      <c r="N11" s="11" t="str">
        <f>""</f>
        <v/>
      </c>
      <c r="O11" s="10"/>
      <c r="P11" s="11" t="str">
        <f>""</f>
        <v/>
      </c>
      <c r="Q11" s="10"/>
      <c r="R11" s="11">
        <v>13</v>
      </c>
      <c r="S11" s="11" t="str">
        <f>""</f>
        <v/>
      </c>
      <c r="T11" s="10"/>
      <c r="U11" s="14">
        <v>39.390700000000002</v>
      </c>
      <c r="V11" s="14">
        <v>5.5600899999999998</v>
      </c>
      <c r="W11" s="14">
        <v>33.83061</v>
      </c>
      <c r="X11" s="11">
        <v>231</v>
      </c>
      <c r="Y11" s="10">
        <v>43385</v>
      </c>
      <c r="Z11" s="11">
        <v>9538239227</v>
      </c>
      <c r="AA11" s="12" t="s">
        <v>76</v>
      </c>
      <c r="AB11" s="11" t="s">
        <v>77</v>
      </c>
      <c r="AC11" s="12" t="s">
        <v>78</v>
      </c>
      <c r="AD11" s="11" t="s">
        <v>43</v>
      </c>
      <c r="AE11" s="12" t="s">
        <v>44</v>
      </c>
      <c r="AF11" s="14">
        <f t="shared" si="0"/>
        <v>0.39390700000000001</v>
      </c>
      <c r="AG11" s="11" t="s">
        <v>45</v>
      </c>
    </row>
    <row r="12" spans="1:33" x14ac:dyDescent="0.2">
      <c r="A12" s="8">
        <v>6199</v>
      </c>
      <c r="B12" s="9" t="s">
        <v>73</v>
      </c>
      <c r="C12" s="10">
        <v>43385</v>
      </c>
      <c r="D12" s="11">
        <v>134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81</v>
      </c>
      <c r="J12" s="12" t="s">
        <v>82</v>
      </c>
      <c r="K12" s="13" t="s">
        <v>39</v>
      </c>
      <c r="L12" s="11" t="str">
        <f>"000244"</f>
        <v>000244</v>
      </c>
      <c r="M12" s="10">
        <v>41702</v>
      </c>
      <c r="N12" s="11" t="str">
        <f>""</f>
        <v/>
      </c>
      <c r="O12" s="10"/>
      <c r="P12" s="11" t="str">
        <f>""</f>
        <v/>
      </c>
      <c r="Q12" s="10"/>
      <c r="R12" s="11">
        <v>14</v>
      </c>
      <c r="S12" s="11" t="str">
        <f>""</f>
        <v/>
      </c>
      <c r="T12" s="10"/>
      <c r="U12" s="14">
        <v>15.81682</v>
      </c>
      <c r="V12" s="14">
        <v>2.1706799999999999</v>
      </c>
      <c r="W12" s="14">
        <v>13.646140000000001</v>
      </c>
      <c r="X12" s="11">
        <v>231</v>
      </c>
      <c r="Y12" s="10">
        <v>43385</v>
      </c>
      <c r="Z12" s="11">
        <v>9538239227</v>
      </c>
      <c r="AA12" s="12" t="s">
        <v>76</v>
      </c>
      <c r="AB12" s="11" t="s">
        <v>83</v>
      </c>
      <c r="AC12" s="12" t="s">
        <v>84</v>
      </c>
      <c r="AD12" s="11" t="s">
        <v>43</v>
      </c>
      <c r="AE12" s="12" t="s">
        <v>44</v>
      </c>
      <c r="AF12" s="14">
        <f t="shared" si="0"/>
        <v>0.15816820000000001</v>
      </c>
      <c r="AG12" s="11" t="s">
        <v>45</v>
      </c>
    </row>
    <row r="13" spans="1:33" x14ac:dyDescent="0.2">
      <c r="A13" s="8">
        <v>6856</v>
      </c>
      <c r="B13" s="9" t="s">
        <v>73</v>
      </c>
      <c r="C13" s="10">
        <v>43398</v>
      </c>
      <c r="D13" s="11">
        <v>134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85</v>
      </c>
      <c r="J13" s="12" t="s">
        <v>86</v>
      </c>
      <c r="K13" s="13" t="s">
        <v>87</v>
      </c>
      <c r="L13" s="11" t="str">
        <f>"000136"</f>
        <v>000136</v>
      </c>
      <c r="M13" s="10">
        <v>43147</v>
      </c>
      <c r="N13" s="11" t="str">
        <f>"000064"</f>
        <v>000064</v>
      </c>
      <c r="O13" s="10">
        <v>43372</v>
      </c>
      <c r="P13" s="11" t="str">
        <f>"000152"</f>
        <v>000152</v>
      </c>
      <c r="Q13" s="10">
        <v>43372</v>
      </c>
      <c r="R13" s="11">
        <v>18</v>
      </c>
      <c r="S13" s="11" t="str">
        <f>"006854"</f>
        <v>006854</v>
      </c>
      <c r="T13" s="10">
        <v>43393</v>
      </c>
      <c r="U13" s="14">
        <v>18.7317</v>
      </c>
      <c r="V13" s="14">
        <v>1.70459</v>
      </c>
      <c r="W13" s="14">
        <v>17.02711</v>
      </c>
      <c r="X13" s="11">
        <v>247</v>
      </c>
      <c r="Y13" s="10">
        <v>43398</v>
      </c>
      <c r="Z13" s="11">
        <v>9900074879</v>
      </c>
      <c r="AA13" s="12" t="s">
        <v>76</v>
      </c>
      <c r="AB13" s="11" t="s">
        <v>88</v>
      </c>
      <c r="AC13" s="12" t="s">
        <v>89</v>
      </c>
      <c r="AD13" s="11" t="s">
        <v>43</v>
      </c>
      <c r="AE13" s="12" t="s">
        <v>44</v>
      </c>
      <c r="AF13" s="14">
        <f t="shared" si="0"/>
        <v>0.18731700000000001</v>
      </c>
      <c r="AG13" s="11" t="s">
        <v>90</v>
      </c>
    </row>
    <row r="14" spans="1:33" x14ac:dyDescent="0.2">
      <c r="A14" s="8">
        <v>6891</v>
      </c>
      <c r="B14" s="9" t="s">
        <v>73</v>
      </c>
      <c r="C14" s="10">
        <v>43400</v>
      </c>
      <c r="D14" s="11">
        <v>134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91</v>
      </c>
      <c r="J14" s="12" t="s">
        <v>92</v>
      </c>
      <c r="K14" s="13" t="s">
        <v>63</v>
      </c>
      <c r="L14" s="11" t="str">
        <f>"000078"</f>
        <v>000078</v>
      </c>
      <c r="M14" s="10">
        <v>43370</v>
      </c>
      <c r="N14" s="11" t="str">
        <f>"000109"</f>
        <v>000109</v>
      </c>
      <c r="O14" s="10">
        <v>43370</v>
      </c>
      <c r="P14" s="11" t="str">
        <f>"000109"</f>
        <v>000109</v>
      </c>
      <c r="Q14" s="10">
        <v>43370</v>
      </c>
      <c r="R14" s="11">
        <v>18</v>
      </c>
      <c r="S14" s="11" t="str">
        <f>"006962"</f>
        <v>006962</v>
      </c>
      <c r="T14" s="10">
        <v>43399</v>
      </c>
      <c r="U14" s="14">
        <v>9.9795999999999996</v>
      </c>
      <c r="V14" s="14">
        <v>1.0578399999999999</v>
      </c>
      <c r="W14" s="14">
        <v>8.9217600000000008</v>
      </c>
      <c r="X14" s="11">
        <v>251</v>
      </c>
      <c r="Y14" s="10">
        <v>43400</v>
      </c>
      <c r="Z14" s="11">
        <v>0</v>
      </c>
      <c r="AA14" s="12" t="s">
        <v>93</v>
      </c>
      <c r="AB14" s="11" t="s">
        <v>94</v>
      </c>
      <c r="AC14" s="12" t="s">
        <v>95</v>
      </c>
      <c r="AD14" s="11" t="s">
        <v>96</v>
      </c>
      <c r="AE14" s="12" t="s">
        <v>97</v>
      </c>
      <c r="AF14" s="14">
        <f t="shared" si="0"/>
        <v>9.9795999999999996E-2</v>
      </c>
      <c r="AG14" s="11" t="s">
        <v>98</v>
      </c>
    </row>
    <row r="15" spans="1:33" x14ac:dyDescent="0.2">
      <c r="A15" s="8">
        <v>6892</v>
      </c>
      <c r="B15" s="9" t="s">
        <v>73</v>
      </c>
      <c r="C15" s="10">
        <v>43400</v>
      </c>
      <c r="D15" s="11">
        <v>134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99</v>
      </c>
      <c r="J15" s="12" t="s">
        <v>100</v>
      </c>
      <c r="K15" s="13" t="s">
        <v>63</v>
      </c>
      <c r="L15" s="11" t="str">
        <f>"000270"</f>
        <v>000270</v>
      </c>
      <c r="M15" s="10">
        <v>43305</v>
      </c>
      <c r="N15" s="11" t="str">
        <f>""</f>
        <v/>
      </c>
      <c r="O15" s="10"/>
      <c r="P15" s="11" t="str">
        <f>""</f>
        <v/>
      </c>
      <c r="Q15" s="10"/>
      <c r="R15" s="11">
        <v>17</v>
      </c>
      <c r="S15" s="11" t="str">
        <f>""</f>
        <v/>
      </c>
      <c r="T15" s="10"/>
      <c r="U15" s="14">
        <v>11.247</v>
      </c>
      <c r="V15" s="14">
        <v>1.13595</v>
      </c>
      <c r="W15" s="14">
        <v>10.111050000000001</v>
      </c>
      <c r="X15" s="11">
        <v>251</v>
      </c>
      <c r="Y15" s="10">
        <v>43400</v>
      </c>
      <c r="Z15" s="11">
        <v>9901075565</v>
      </c>
      <c r="AA15" s="12" t="s">
        <v>68</v>
      </c>
      <c r="AB15" s="11" t="s">
        <v>101</v>
      </c>
      <c r="AC15" s="12" t="s">
        <v>102</v>
      </c>
      <c r="AD15" s="11" t="s">
        <v>43</v>
      </c>
      <c r="AE15" s="12" t="s">
        <v>44</v>
      </c>
      <c r="AF15" s="14">
        <f t="shared" si="0"/>
        <v>0.11247</v>
      </c>
      <c r="AG15" s="11" t="s">
        <v>90</v>
      </c>
    </row>
    <row r="16" spans="1:33" x14ac:dyDescent="0.2">
      <c r="A16" s="8">
        <v>7769</v>
      </c>
      <c r="B16" s="9" t="s">
        <v>103</v>
      </c>
      <c r="C16" s="10">
        <v>43448</v>
      </c>
      <c r="D16" s="11">
        <v>134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104</v>
      </c>
      <c r="J16" s="12" t="s">
        <v>105</v>
      </c>
      <c r="K16" s="13" t="s">
        <v>63</v>
      </c>
      <c r="L16" s="11" t="str">
        <f>"000019"</f>
        <v>000019</v>
      </c>
      <c r="M16" s="10">
        <v>41800</v>
      </c>
      <c r="N16" s="11" t="str">
        <f>"000097"</f>
        <v>000097</v>
      </c>
      <c r="O16" s="10">
        <v>42399</v>
      </c>
      <c r="P16" s="11" t="str">
        <f>"000322"</f>
        <v>000322</v>
      </c>
      <c r="Q16" s="10">
        <v>42399</v>
      </c>
      <c r="R16" s="11">
        <v>13</v>
      </c>
      <c r="S16" s="11" t="str">
        <f>"007846"</f>
        <v>007846</v>
      </c>
      <c r="T16" s="10">
        <v>43444</v>
      </c>
      <c r="U16" s="14">
        <v>17.35793</v>
      </c>
      <c r="V16" s="14">
        <v>2.22031</v>
      </c>
      <c r="W16" s="14">
        <v>15.13762</v>
      </c>
      <c r="X16" s="11">
        <v>291</v>
      </c>
      <c r="Y16" s="10">
        <v>43448</v>
      </c>
      <c r="Z16" s="11">
        <v>9538239227</v>
      </c>
      <c r="AA16" s="12" t="s">
        <v>64</v>
      </c>
      <c r="AB16" s="11" t="s">
        <v>41</v>
      </c>
      <c r="AC16" s="12" t="s">
        <v>42</v>
      </c>
      <c r="AD16" s="11" t="s">
        <v>43</v>
      </c>
      <c r="AE16" s="12" t="s">
        <v>44</v>
      </c>
      <c r="AF16" s="14">
        <f t="shared" si="0"/>
        <v>0.17357929999999999</v>
      </c>
      <c r="AG16" s="11" t="s">
        <v>45</v>
      </c>
    </row>
    <row r="17" spans="1:33" x14ac:dyDescent="0.2">
      <c r="A17" s="8">
        <v>9559</v>
      </c>
      <c r="B17" s="9" t="s">
        <v>106</v>
      </c>
      <c r="C17" s="10">
        <v>43531</v>
      </c>
      <c r="D17" s="11">
        <v>134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107</v>
      </c>
      <c r="J17" s="12" t="s">
        <v>108</v>
      </c>
      <c r="K17" s="13" t="s">
        <v>63</v>
      </c>
      <c r="L17" s="11" t="str">
        <f>"000077"</f>
        <v>000077</v>
      </c>
      <c r="M17" s="10">
        <v>42649</v>
      </c>
      <c r="N17" s="11" t="str">
        <f>""</f>
        <v/>
      </c>
      <c r="O17" s="10"/>
      <c r="P17" s="11" t="str">
        <f>""</f>
        <v/>
      </c>
      <c r="Q17" s="10"/>
      <c r="R17" s="11"/>
      <c r="S17" s="11" t="str">
        <f>""</f>
        <v/>
      </c>
      <c r="T17" s="10"/>
      <c r="U17" s="14">
        <v>10.950900000000001</v>
      </c>
      <c r="V17" s="14">
        <v>1.4547399999999999</v>
      </c>
      <c r="W17" s="14">
        <v>9.4961599999999997</v>
      </c>
      <c r="X17" s="11">
        <v>370</v>
      </c>
      <c r="Y17" s="10">
        <v>43531</v>
      </c>
      <c r="Z17" s="11">
        <v>9844916683</v>
      </c>
      <c r="AA17" s="12" t="s">
        <v>109</v>
      </c>
      <c r="AB17" s="11" t="s">
        <v>41</v>
      </c>
      <c r="AC17" s="12" t="s">
        <v>42</v>
      </c>
      <c r="AD17" s="11" t="s">
        <v>43</v>
      </c>
      <c r="AE17" s="12" t="s">
        <v>44</v>
      </c>
      <c r="AF17" s="14">
        <f t="shared" si="0"/>
        <v>0.10950900000000001</v>
      </c>
      <c r="AG17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2019-06-13T11:53:17Z</dcterms:modified>
</cp:coreProperties>
</file>