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4" i="1" l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<sst xmlns="http://schemas.openxmlformats.org/spreadsheetml/2006/main" count="496" uniqueCount="174">
  <si>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</si>
  <si>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</si>
  <si>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</si>
  <si>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</si>
  <si>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</si>
  <si>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</si>
  <si>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</si>
  <si>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</si>
  <si>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</si>
  <si>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</si>
  <si>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</si>
  <si>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</si>
  <si>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</si>
  <si>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</si>
  <si>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</si>
  <si>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</si>
  <si>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</si>
  <si>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</si>
  <si>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</si>
  <si>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</si>
  <si>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</si>
  <si>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</si>
  <si>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</si>
  <si>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</si>
  <si>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</si>
  <si>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</si>
  <si>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</si>
  <si>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</si>
  <si>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</si>
  <si>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</si>
  <si>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</si>
  <si>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</si>
  <si>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</si>
  <si>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</si>
  <si>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Sri Nagara</t>
  </si>
  <si>
    <t>Giri Nagara</t>
  </si>
  <si>
    <t>Basavana Gudi</t>
  </si>
  <si>
    <t>South</t>
  </si>
  <si>
    <t>156-16-000021</t>
  </si>
  <si>
    <t>Engaging tractor and labour for ward Maintance in ward no 156</t>
  </si>
  <si>
    <t>Other Ward Works</t>
  </si>
  <si>
    <t>Sri. Shivashekar</t>
  </si>
  <si>
    <t>P1771</t>
  </si>
  <si>
    <t>Zone Works - POW Works</t>
  </si>
  <si>
    <t>ddo420</t>
  </si>
  <si>
    <t xml:space="preserve"> Assistant Executive Engineer Basavanagudi South Zone</t>
  </si>
  <si>
    <t>Pending</t>
  </si>
  <si>
    <t>156-16-000015</t>
  </si>
  <si>
    <t>Providing and Fixing Name Board and Stickering in Ward Jursdiction in Ward-156.</t>
  </si>
  <si>
    <t>Roads &amp; Drivablility</t>
  </si>
  <si>
    <t>Kaushik H.J</t>
  </si>
  <si>
    <t>156-16-000014</t>
  </si>
  <si>
    <t>Providing and Fixing M.S. Gate to DWC Entracne in Ward-156.</t>
  </si>
  <si>
    <t>June</t>
  </si>
  <si>
    <t>156-16-000020</t>
  </si>
  <si>
    <t>Construction of balance building portion in CA site of Kalidasa circle in w-156</t>
  </si>
  <si>
    <t>Sri.P.Gopal Krishna</t>
  </si>
  <si>
    <t>P3106</t>
  </si>
  <si>
    <t>Nagarothana Works</t>
  </si>
  <si>
    <t>156-16-000013</t>
  </si>
  <si>
    <t>Improvements to Drains and Footpath in Nagendra Block 3rd Main and Cross Road in Ward-156.</t>
  </si>
  <si>
    <t>Footpaths &amp; Walkability</t>
  </si>
  <si>
    <t>G. Umapathi</t>
  </si>
  <si>
    <t>156-16-000010</t>
  </si>
  <si>
    <t>Improvements to Drains and Footpath in Bhuvaneswara Colony Cross Road and Surrounding Areas in Ward-156.</t>
  </si>
  <si>
    <t>G.Umapathi</t>
  </si>
  <si>
    <t>156-16-000006</t>
  </si>
  <si>
    <t>Emegency Grants in Ward-156</t>
  </si>
  <si>
    <t>V.Ravi kumar</t>
  </si>
  <si>
    <t>July</t>
  </si>
  <si>
    <t>156-16-000018</t>
  </si>
  <si>
    <t>Improvements to secondary drain in ward no-156 (Brundavana nagar and Weavers colony)</t>
  </si>
  <si>
    <t>Sri. A Balarama Reddy</t>
  </si>
  <si>
    <t>Spill Over</t>
  </si>
  <si>
    <t>156-17-000011</t>
  </si>
  <si>
    <t>Filling of Pot holes in Ward No-156 Srinagara.</t>
  </si>
  <si>
    <t>G. Ashok</t>
  </si>
  <si>
    <t>156-11-000026</t>
  </si>
  <si>
    <t>Providing fencing all round drain pathway at Karithimmana halli tank Srinagara in W.N 156</t>
  </si>
  <si>
    <t>Technical Manager-2</t>
  </si>
  <si>
    <t>P0607</t>
  </si>
  <si>
    <t>Fencing of BBMP Properties (Other than gardens, parks)</t>
  </si>
  <si>
    <t>ddo422</t>
  </si>
  <si>
    <t xml:space="preserve"> Executive Engineer Project - South Zone</t>
  </si>
  <si>
    <t>156-13-000035</t>
  </si>
  <si>
    <t>Repair for Rajiv Gandhi indoor stadium sports complex in Srinagar Ward No 156 Basavanagudi</t>
  </si>
  <si>
    <t>Trees, Parks &amp; Playgrounds</t>
  </si>
  <si>
    <t>KRIDL</t>
  </si>
  <si>
    <t>P2573</t>
  </si>
  <si>
    <t>Encouragement to Rural Sports (Marali ba Atada Maidhanakke) Dy Mayors discretionary</t>
  </si>
  <si>
    <t>156-16-000005</t>
  </si>
  <si>
    <t>Operation and Maintenance of Street Lighting System in Ward No.156 Package S-15A of South Zone</t>
  </si>
  <si>
    <t>M/S Venkateshwara Electricals</t>
  </si>
  <si>
    <t>P0300</t>
  </si>
  <si>
    <t>M and R to Street Lights - Replacement of Burnt Bulbs etc. (Package)</t>
  </si>
  <si>
    <t>ddo258</t>
  </si>
  <si>
    <t xml:space="preserve"> Executive Engineer Electrical South Zone</t>
  </si>
  <si>
    <t>August</t>
  </si>
  <si>
    <t>156-17-000004</t>
  </si>
  <si>
    <t>Improvements to Karithimmanahalli park in ward no 156</t>
  </si>
  <si>
    <t>P0311</t>
  </si>
  <si>
    <t>Landscape Development Of Parks/Medians/Boulevants and Circles(Janoodya Works)</t>
  </si>
  <si>
    <t>156-17-000001</t>
  </si>
  <si>
    <t>Improvements and providing children play equipments to Karithimmanahalli parks in ward 156</t>
  </si>
  <si>
    <t>17-</t>
  </si>
  <si>
    <t>P0190</t>
  </si>
  <si>
    <t>Works sanctioned by Hon Mayor</t>
  </si>
  <si>
    <t>156-17-000003</t>
  </si>
  <si>
    <t>Improvements Balance path way to Karithimmanahalli park in ward no 156.</t>
  </si>
  <si>
    <t>156-15-000001</t>
  </si>
  <si>
    <t>Construction of Compound wall on south-East side of the Rajiv Gandhi Sports complex in ward no 156</t>
  </si>
  <si>
    <t>K.C.Sreedhara</t>
  </si>
  <si>
    <t>P2349</t>
  </si>
  <si>
    <t>Remodelling of Vrishabhavathi Valley (Non Jnnurm Works</t>
  </si>
  <si>
    <t>156-18-000002</t>
  </si>
  <si>
    <t>Providing Energy Efficiency switches cum transformer in ward no 156</t>
  </si>
  <si>
    <t>Executive Engineer-3 (Karnataka Rural Infrastructure Development Ltd)</t>
  </si>
  <si>
    <t>P3111</t>
  </si>
  <si>
    <t>State Finance Commission Untied Grant Works</t>
  </si>
  <si>
    <t>September</t>
  </si>
  <si>
    <t>156-17-000007</t>
  </si>
  <si>
    <t>Srinagara Bus stand Park development work in Ward No-156.</t>
  </si>
  <si>
    <t>N. Chethan kumar</t>
  </si>
  <si>
    <t>156-14-000001</t>
  </si>
  <si>
    <t xml:space="preserve">Maintance of Ward Jurisdiction in Ward No 156. </t>
  </si>
  <si>
    <t>K.S. THAMMAIAH</t>
  </si>
  <si>
    <t>156-16-000016</t>
  </si>
  <si>
    <t>Construction of Culverts in BSK 1st Block and other Areas in Ward Jurisdiction.</t>
  </si>
  <si>
    <t>Sri. B Shivashankar</t>
  </si>
  <si>
    <t>156-17-000002</t>
  </si>
  <si>
    <t>Improvements and providing Outdoor gym equipments at Karithimmanahalli parks in ward 156</t>
  </si>
  <si>
    <t>October</t>
  </si>
  <si>
    <t>156-17-000028</t>
  </si>
  <si>
    <t>Engagement of Gangman and Hiring of Troctor Tippers for maintenance of road side drains and other civil works in ward no 156 Srinagara</t>
  </si>
  <si>
    <t>Sri. K.M Lokesh</t>
  </si>
  <si>
    <t>P3110</t>
  </si>
  <si>
    <t>14th Finance Commission Grant Works</t>
  </si>
  <si>
    <t>Current</t>
  </si>
  <si>
    <t>156-16-000019</t>
  </si>
  <si>
    <t>Improvements to bus stop in Kalidasa layout in ward no-156</t>
  </si>
  <si>
    <t>Bus Shelter</t>
  </si>
  <si>
    <t>Sri.A Balarama reddy</t>
  </si>
  <si>
    <t>156-16-000017</t>
  </si>
  <si>
    <t>Improvemets to Srinagara gutte area in ward no 156</t>
  </si>
  <si>
    <t>156-16-000027</t>
  </si>
  <si>
    <t>Sinking of Borewell in Basavanagudi sub division ward no 156</t>
  </si>
  <si>
    <t>Water &amp; Sanitary</t>
  </si>
  <si>
    <t>Ganesh naik M</t>
  </si>
  <si>
    <t>P2434</t>
  </si>
  <si>
    <t>Development works for Bangalore City</t>
  </si>
  <si>
    <t>December</t>
  </si>
  <si>
    <t>156-13-000034</t>
  </si>
  <si>
    <t>Dry Waste Collection and sorting center in ward no 156</t>
  </si>
  <si>
    <t>Health &amp; Sanitation</t>
  </si>
  <si>
    <t>Technical Manager-3</t>
  </si>
  <si>
    <t>P2906</t>
  </si>
  <si>
    <t>Solid waste management basic infra works unde 13th finance commission grants (Est 200 Cr)</t>
  </si>
  <si>
    <t>January</t>
  </si>
  <si>
    <t>314-12-000056</t>
  </si>
  <si>
    <t>Annual Street light maintenance at ward no 156 and 162 Package-S12</t>
  </si>
  <si>
    <t>Sujay Electricals</t>
  </si>
  <si>
    <t>February</t>
  </si>
  <si>
    <t>156-17-000045</t>
  </si>
  <si>
    <t>Drinking water works in srinagar ward no 156</t>
  </si>
  <si>
    <t>Drinking Water</t>
  </si>
  <si>
    <t>V. Ravikumar</t>
  </si>
  <si>
    <t>P1802</t>
  </si>
  <si>
    <t>Water Supply New Areas</t>
  </si>
  <si>
    <t>March</t>
  </si>
  <si>
    <t>156-16-000026</t>
  </si>
  <si>
    <t>Providing sinking and commissioning of borewell at surrounding areas in ward no 156</t>
  </si>
  <si>
    <t>M. RAVIKUMAR</t>
  </si>
  <si>
    <t>156-16-000025</t>
  </si>
  <si>
    <t>Providing and extn of pipeline tank at near Boregowda slum and other Borewells repair work and extn of pipe line in ward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</si>
</sst>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workbookViewId="0">
      <pane ySplit="1" topLeftCell="A2" activePane="bottomLeft" state="frozen"/>
      <selection activeCell="H1" sqref="H1"/>
      <selection pane="bottomLeft" activeCell="A2" sqref="A2:XFD34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1135</v>
      </c>
      <c r="B2" s="9" t="s">
        <v>33</v>
      </c>
      <c r="C2" s="10">
        <v>43230</v>
      </c>
      <c r="D2" s="11">
        <v>156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"000008"</f>
        <v>000008</v>
      </c>
      <c r="M2" s="10">
        <v>42528</v>
      </c>
      <c r="N2" s="11" t="str">
        <f>"000112"</f>
        <v>000112</v>
      </c>
      <c r="O2" s="10">
        <v>42756</v>
      </c>
      <c r="P2" s="11" t="str">
        <f>"000267"</f>
        <v>000267</v>
      </c>
      <c r="Q2" s="10">
        <v>42760</v>
      </c>
      <c r="R2" s="11">
        <v>16</v>
      </c>
      <c r="S2" s="11" t="str">
        <f>"001248"</f>
        <v>001248</v>
      </c>
      <c r="T2" s="10">
        <v>43228</v>
      </c>
      <c r="U2" s="14">
        <v>5.6639999999999997</v>
      </c>
      <c r="V2" s="14">
        <v>0.34749999999999998</v>
      </c>
      <c r="W2" s="14">
        <v>5.3164999999999996</v>
      </c>
      <c r="X2" s="11">
        <v>48</v>
      </c>
      <c r="Y2" s="10">
        <v>43230</v>
      </c>
      <c r="Z2" s="11">
        <v>9448553530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5.6639999999999996E-2</v>
      </c>
      <c r="AG2" s="11" t="s">
        <v>46</v>
      </c>
    </row>
    <row r="3" spans="1:33" x14ac:dyDescent="0.2">
      <c r="A3" s="8">
        <v>1243</v>
      </c>
      <c r="B3" s="9" t="s">
        <v>33</v>
      </c>
      <c r="C3" s="10">
        <v>43238</v>
      </c>
      <c r="D3" s="11">
        <v>156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"000054"</f>
        <v>000054</v>
      </c>
      <c r="M3" s="10">
        <v>42433</v>
      </c>
      <c r="N3" s="11" t="str">
        <f>"000087"</f>
        <v>000087</v>
      </c>
      <c r="O3" s="10">
        <v>42606</v>
      </c>
      <c r="P3" s="11" t="str">
        <f>"000201"</f>
        <v>000201</v>
      </c>
      <c r="Q3" s="10">
        <v>42613</v>
      </c>
      <c r="R3" s="11">
        <v>16</v>
      </c>
      <c r="S3" s="11" t="str">
        <f>"001472"</f>
        <v>001472</v>
      </c>
      <c r="T3" s="10">
        <v>43236</v>
      </c>
      <c r="U3" s="14">
        <v>3.774</v>
      </c>
      <c r="V3" s="14">
        <v>0.46300000000000002</v>
      </c>
      <c r="W3" s="14">
        <v>3.3109999999999999</v>
      </c>
      <c r="X3" s="11">
        <v>52</v>
      </c>
      <c r="Y3" s="10">
        <v>43238</v>
      </c>
      <c r="Z3" s="11">
        <v>9972195898</v>
      </c>
      <c r="AA3" s="12" t="s">
        <v>50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3.7740000000000003E-2</v>
      </c>
      <c r="AG3" s="11" t="s">
        <v>46</v>
      </c>
    </row>
    <row r="4" spans="1:33" x14ac:dyDescent="0.2">
      <c r="A4" s="8">
        <v>1244</v>
      </c>
      <c r="B4" s="9" t="s">
        <v>33</v>
      </c>
      <c r="C4" s="10">
        <v>43238</v>
      </c>
      <c r="D4" s="11">
        <v>156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51</v>
      </c>
      <c r="J4" s="12" t="s">
        <v>52</v>
      </c>
      <c r="K4" s="13" t="s">
        <v>40</v>
      </c>
      <c r="L4" s="11" t="str">
        <f>"000039"</f>
        <v>000039</v>
      </c>
      <c r="M4" s="10">
        <v>42420</v>
      </c>
      <c r="N4" s="11" t="str">
        <f>"000088"</f>
        <v>000088</v>
      </c>
      <c r="O4" s="10">
        <v>42598</v>
      </c>
      <c r="P4" s="11" t="str">
        <f>"000202"</f>
        <v>000202</v>
      </c>
      <c r="Q4" s="10">
        <v>42613</v>
      </c>
      <c r="R4" s="11">
        <v>16</v>
      </c>
      <c r="S4" s="11" t="str">
        <f>"001474"</f>
        <v>001474</v>
      </c>
      <c r="T4" s="10">
        <v>43236</v>
      </c>
      <c r="U4" s="14">
        <v>1.968</v>
      </c>
      <c r="V4" s="14">
        <v>0.24349999999999999</v>
      </c>
      <c r="W4" s="14">
        <v>1.7244999999999999</v>
      </c>
      <c r="X4" s="11">
        <v>52</v>
      </c>
      <c r="Y4" s="10">
        <v>43238</v>
      </c>
      <c r="Z4" s="11">
        <v>9972195898</v>
      </c>
      <c r="AA4" s="12" t="s">
        <v>50</v>
      </c>
      <c r="AB4" s="11" t="s">
        <v>42</v>
      </c>
      <c r="AC4" s="12" t="s">
        <v>43</v>
      </c>
      <c r="AD4" s="11" t="s">
        <v>44</v>
      </c>
      <c r="AE4" s="12" t="s">
        <v>45</v>
      </c>
      <c r="AF4" s="14">
        <v>1.968E-2</v>
      </c>
      <c r="AG4" s="11" t="s">
        <v>46</v>
      </c>
    </row>
    <row r="5" spans="1:33" x14ac:dyDescent="0.2">
      <c r="A5" s="8">
        <v>1887</v>
      </c>
      <c r="B5" s="9" t="s">
        <v>53</v>
      </c>
      <c r="C5" s="10">
        <v>43257</v>
      </c>
      <c r="D5" s="11">
        <v>156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54</v>
      </c>
      <c r="J5" s="12" t="s">
        <v>55</v>
      </c>
      <c r="K5" s="13" t="s">
        <v>40</v>
      </c>
      <c r="L5" s="11" t="str">
        <f>"000056"</f>
        <v>000056</v>
      </c>
      <c r="M5" s="10">
        <v>42796</v>
      </c>
      <c r="N5" s="11" t="str">
        <f>"000026"</f>
        <v>000026</v>
      </c>
      <c r="O5" s="10">
        <v>42886</v>
      </c>
      <c r="P5" s="11" t="str">
        <f>"000047"</f>
        <v>000047</v>
      </c>
      <c r="Q5" s="10">
        <v>42886</v>
      </c>
      <c r="R5" s="11">
        <v>16</v>
      </c>
      <c r="S5" s="11" t="str">
        <f>"007383"</f>
        <v>007383</v>
      </c>
      <c r="T5" s="10">
        <v>43042</v>
      </c>
      <c r="U5" s="14">
        <v>7.1379999999999999</v>
      </c>
      <c r="V5" s="14">
        <v>0.48299999999999998</v>
      </c>
      <c r="W5" s="14">
        <v>6.6550000000000002</v>
      </c>
      <c r="X5" s="11">
        <v>70</v>
      </c>
      <c r="Y5" s="10">
        <v>43257</v>
      </c>
      <c r="Z5" s="11">
        <v>7829909056</v>
      </c>
      <c r="AA5" s="12" t="s">
        <v>56</v>
      </c>
      <c r="AB5" s="11" t="s">
        <v>57</v>
      </c>
      <c r="AC5" s="12" t="s">
        <v>58</v>
      </c>
      <c r="AD5" s="11" t="s">
        <v>44</v>
      </c>
      <c r="AE5" s="12" t="s">
        <v>45</v>
      </c>
      <c r="AF5" s="14">
        <v>7.1379999999999999E-2</v>
      </c>
      <c r="AG5" s="11" t="s">
        <v>46</v>
      </c>
    </row>
    <row r="6" spans="1:33" x14ac:dyDescent="0.2">
      <c r="A6" s="8">
        <v>1888</v>
      </c>
      <c r="B6" s="9" t="s">
        <v>53</v>
      </c>
      <c r="C6" s="10">
        <v>43257</v>
      </c>
      <c r="D6" s="11">
        <v>156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59</v>
      </c>
      <c r="J6" s="12" t="s">
        <v>60</v>
      </c>
      <c r="K6" s="13" t="s">
        <v>61</v>
      </c>
      <c r="L6" s="11" t="str">
        <f>"000037"</f>
        <v>000037</v>
      </c>
      <c r="M6" s="10">
        <v>42420</v>
      </c>
      <c r="N6" s="11" t="str">
        <f>"000102"</f>
        <v>000102</v>
      </c>
      <c r="O6" s="10">
        <v>42628</v>
      </c>
      <c r="P6" s="11" t="str">
        <f>"000227"</f>
        <v>000227</v>
      </c>
      <c r="Q6" s="10">
        <v>42628</v>
      </c>
      <c r="R6" s="11">
        <v>16</v>
      </c>
      <c r="S6" s="11" t="str">
        <f>"002165"</f>
        <v>002165</v>
      </c>
      <c r="T6" s="10">
        <v>43255</v>
      </c>
      <c r="U6" s="14">
        <v>8.69</v>
      </c>
      <c r="V6" s="14">
        <v>1.0982000000000001</v>
      </c>
      <c r="W6" s="14">
        <v>7.5918000000000001</v>
      </c>
      <c r="X6" s="11">
        <v>71</v>
      </c>
      <c r="Y6" s="10">
        <v>43257</v>
      </c>
      <c r="Z6" s="11">
        <v>9448026974</v>
      </c>
      <c r="AA6" s="12" t="s">
        <v>62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8.6899999999999991E-2</v>
      </c>
      <c r="AG6" s="11" t="s">
        <v>46</v>
      </c>
    </row>
    <row r="7" spans="1:33" x14ac:dyDescent="0.2">
      <c r="A7" s="8">
        <v>1889</v>
      </c>
      <c r="B7" s="9" t="s">
        <v>53</v>
      </c>
      <c r="C7" s="10">
        <v>43257</v>
      </c>
      <c r="D7" s="11">
        <v>156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63</v>
      </c>
      <c r="J7" s="12" t="s">
        <v>64</v>
      </c>
      <c r="K7" s="13" t="s">
        <v>61</v>
      </c>
      <c r="L7" s="11" t="str">
        <f>"000035"</f>
        <v>000035</v>
      </c>
      <c r="M7" s="10">
        <v>42420</v>
      </c>
      <c r="N7" s="11" t="str">
        <f>"000103"</f>
        <v>000103</v>
      </c>
      <c r="O7" s="10">
        <v>42628</v>
      </c>
      <c r="P7" s="11" t="str">
        <f>"000230"</f>
        <v>000230</v>
      </c>
      <c r="Q7" s="10">
        <v>42628</v>
      </c>
      <c r="R7" s="11">
        <v>16</v>
      </c>
      <c r="S7" s="11" t="str">
        <f>"002166"</f>
        <v>002166</v>
      </c>
      <c r="T7" s="10">
        <v>43255</v>
      </c>
      <c r="U7" s="14">
        <v>9.0440000000000005</v>
      </c>
      <c r="V7" s="14">
        <v>1.1435</v>
      </c>
      <c r="W7" s="14">
        <v>7.9005000000000001</v>
      </c>
      <c r="X7" s="11">
        <v>71</v>
      </c>
      <c r="Y7" s="10">
        <v>43257</v>
      </c>
      <c r="Z7" s="11">
        <v>9448026974</v>
      </c>
      <c r="AA7" s="12" t="s">
        <v>65</v>
      </c>
      <c r="AB7" s="11" t="s">
        <v>42</v>
      </c>
      <c r="AC7" s="12" t="s">
        <v>43</v>
      </c>
      <c r="AD7" s="11" t="s">
        <v>44</v>
      </c>
      <c r="AE7" s="12" t="s">
        <v>45</v>
      </c>
      <c r="AF7" s="14">
        <v>9.0440000000000006E-2</v>
      </c>
      <c r="AG7" s="11" t="s">
        <v>46</v>
      </c>
    </row>
    <row r="8" spans="1:33" x14ac:dyDescent="0.2">
      <c r="A8" s="8">
        <v>2600</v>
      </c>
      <c r="B8" s="9" t="s">
        <v>53</v>
      </c>
      <c r="C8" s="10">
        <v>43274</v>
      </c>
      <c r="D8" s="11">
        <v>156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66</v>
      </c>
      <c r="J8" s="12" t="s">
        <v>67</v>
      </c>
      <c r="K8" s="13" t="s">
        <v>40</v>
      </c>
      <c r="L8" s="11" t="str">
        <f>"000038"</f>
        <v>000038</v>
      </c>
      <c r="M8" s="10">
        <v>42420</v>
      </c>
      <c r="N8" s="11" t="str">
        <f>"000004"</f>
        <v>000004</v>
      </c>
      <c r="O8" s="10">
        <v>42671</v>
      </c>
      <c r="P8" s="11" t="str">
        <f>"000237"</f>
        <v>000237</v>
      </c>
      <c r="Q8" s="10">
        <v>42671</v>
      </c>
      <c r="R8" s="11">
        <v>16</v>
      </c>
      <c r="S8" s="11" t="str">
        <f>"002825"</f>
        <v>002825</v>
      </c>
      <c r="T8" s="10">
        <v>43273</v>
      </c>
      <c r="U8" s="14">
        <v>8.891</v>
      </c>
      <c r="V8" s="14">
        <v>1.1234999999999999</v>
      </c>
      <c r="W8" s="14">
        <v>7.7675000000000001</v>
      </c>
      <c r="X8" s="11">
        <v>99</v>
      </c>
      <c r="Y8" s="10">
        <v>43274</v>
      </c>
      <c r="Z8" s="11">
        <v>9448077241</v>
      </c>
      <c r="AA8" s="12" t="s">
        <v>68</v>
      </c>
      <c r="AB8" s="11" t="s">
        <v>42</v>
      </c>
      <c r="AC8" s="12" t="s">
        <v>43</v>
      </c>
      <c r="AD8" s="11" t="s">
        <v>44</v>
      </c>
      <c r="AE8" s="12" t="s">
        <v>45</v>
      </c>
      <c r="AF8" s="14">
        <v>8.8910000000000003E-2</v>
      </c>
      <c r="AG8" s="11" t="s">
        <v>46</v>
      </c>
    </row>
    <row r="9" spans="1:33" x14ac:dyDescent="0.2">
      <c r="A9" s="8">
        <v>2925</v>
      </c>
      <c r="B9" s="9" t="s">
        <v>69</v>
      </c>
      <c r="C9" s="10">
        <v>43283</v>
      </c>
      <c r="D9" s="11">
        <v>156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70</v>
      </c>
      <c r="J9" s="12" t="s">
        <v>71</v>
      </c>
      <c r="K9" s="13" t="s">
        <v>61</v>
      </c>
      <c r="L9" s="11" t="str">
        <f>"00041L"</f>
        <v>00041L</v>
      </c>
      <c r="M9" s="10">
        <v>42630</v>
      </c>
      <c r="N9" s="11" t="str">
        <f>"000040"</f>
        <v>000040</v>
      </c>
      <c r="O9" s="10">
        <v>43190</v>
      </c>
      <c r="P9" s="11" t="str">
        <f>"000021"</f>
        <v>000021</v>
      </c>
      <c r="Q9" s="10">
        <v>43256</v>
      </c>
      <c r="R9" s="11">
        <v>16</v>
      </c>
      <c r="S9" s="11" t="str">
        <f>"003162"</f>
        <v>003162</v>
      </c>
      <c r="T9" s="10">
        <v>43280</v>
      </c>
      <c r="U9" s="14">
        <v>34.704000000000001</v>
      </c>
      <c r="V9" s="14">
        <v>1.0085</v>
      </c>
      <c r="W9" s="14">
        <v>33.695500000000003</v>
      </c>
      <c r="X9" s="11">
        <v>105</v>
      </c>
      <c r="Y9" s="10">
        <v>43283</v>
      </c>
      <c r="Z9" s="11">
        <v>9481585222</v>
      </c>
      <c r="AA9" s="12" t="s">
        <v>72</v>
      </c>
      <c r="AB9" s="11" t="s">
        <v>57</v>
      </c>
      <c r="AC9" s="12" t="s">
        <v>58</v>
      </c>
      <c r="AD9" s="11" t="s">
        <v>44</v>
      </c>
      <c r="AE9" s="12" t="s">
        <v>45</v>
      </c>
      <c r="AF9" s="14">
        <v>0.34704000000000002</v>
      </c>
      <c r="AG9" s="11" t="s">
        <v>73</v>
      </c>
    </row>
    <row r="10" spans="1:33" x14ac:dyDescent="0.2">
      <c r="A10" s="8">
        <v>2926</v>
      </c>
      <c r="B10" s="9" t="s">
        <v>69</v>
      </c>
      <c r="C10" s="10">
        <v>43283</v>
      </c>
      <c r="D10" s="11">
        <v>156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74</v>
      </c>
      <c r="J10" s="12" t="s">
        <v>75</v>
      </c>
      <c r="K10" s="13" t="s">
        <v>49</v>
      </c>
      <c r="L10" s="11" t="str">
        <f>"002235"</f>
        <v>002235</v>
      </c>
      <c r="M10" s="10">
        <v>42774</v>
      </c>
      <c r="N10" s="11" t="str">
        <f>"000034"</f>
        <v>000034</v>
      </c>
      <c r="O10" s="10">
        <v>43190</v>
      </c>
      <c r="P10" s="11" t="str">
        <f>"000010"</f>
        <v>000010</v>
      </c>
      <c r="Q10" s="10">
        <v>43230</v>
      </c>
      <c r="R10" s="11">
        <v>17</v>
      </c>
      <c r="S10" s="11" t="str">
        <f>"003070"</f>
        <v>003070</v>
      </c>
      <c r="T10" s="10">
        <v>43278</v>
      </c>
      <c r="U10" s="14">
        <v>19.79</v>
      </c>
      <c r="V10" s="14">
        <v>2.7355</v>
      </c>
      <c r="W10" s="14">
        <v>17.054500000000001</v>
      </c>
      <c r="X10" s="11">
        <v>109</v>
      </c>
      <c r="Y10" s="10">
        <v>43283</v>
      </c>
      <c r="Z10" s="11">
        <v>9844742550</v>
      </c>
      <c r="AA10" s="12" t="s">
        <v>76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v>0.19789999999999999</v>
      </c>
      <c r="AG10" s="11" t="s">
        <v>73</v>
      </c>
    </row>
    <row r="11" spans="1:33" x14ac:dyDescent="0.2">
      <c r="A11" s="8">
        <v>3199</v>
      </c>
      <c r="B11" s="9" t="s">
        <v>69</v>
      </c>
      <c r="C11" s="10">
        <v>43290</v>
      </c>
      <c r="D11" s="11">
        <v>156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77</v>
      </c>
      <c r="J11" s="12" t="s">
        <v>78</v>
      </c>
      <c r="K11" s="13" t="s">
        <v>61</v>
      </c>
      <c r="L11" s="11" t="str">
        <f>"000013"</f>
        <v>000013</v>
      </c>
      <c r="M11" s="10">
        <v>40722</v>
      </c>
      <c r="N11" s="11" t="str">
        <f>"000179"</f>
        <v>000179</v>
      </c>
      <c r="O11" s="10">
        <v>42348</v>
      </c>
      <c r="P11" s="11" t="str">
        <f>"579"</f>
        <v>579</v>
      </c>
      <c r="Q11" s="10">
        <v>16</v>
      </c>
      <c r="R11" s="11">
        <v>11</v>
      </c>
      <c r="S11" s="11" t="str">
        <f>"003375"</f>
        <v>003375</v>
      </c>
      <c r="T11" s="10">
        <v>43288</v>
      </c>
      <c r="U11" s="14">
        <v>26.753869999999999</v>
      </c>
      <c r="V11" s="14">
        <v>4.1460600000000003</v>
      </c>
      <c r="W11" s="14">
        <v>22.607810000000001</v>
      </c>
      <c r="X11" s="11">
        <v>117</v>
      </c>
      <c r="Y11" s="10">
        <v>43290</v>
      </c>
      <c r="Z11" s="11">
        <v>9449657099</v>
      </c>
      <c r="AA11" s="12" t="s">
        <v>79</v>
      </c>
      <c r="AB11" s="11" t="s">
        <v>80</v>
      </c>
      <c r="AC11" s="12" t="s">
        <v>81</v>
      </c>
      <c r="AD11" s="11" t="s">
        <v>82</v>
      </c>
      <c r="AE11" s="12" t="s">
        <v>83</v>
      </c>
      <c r="AF11" s="14">
        <v>0.26753870000000002</v>
      </c>
      <c r="AG11" s="11" t="s">
        <v>46</v>
      </c>
    </row>
    <row r="12" spans="1:33" x14ac:dyDescent="0.2">
      <c r="A12" s="8">
        <v>3200</v>
      </c>
      <c r="B12" s="9" t="s">
        <v>69</v>
      </c>
      <c r="C12" s="10">
        <v>43290</v>
      </c>
      <c r="D12" s="11">
        <v>156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84</v>
      </c>
      <c r="J12" s="12" t="s">
        <v>85</v>
      </c>
      <c r="K12" s="13" t="s">
        <v>86</v>
      </c>
      <c r="L12" s="11" t="str">
        <f>"000091"</f>
        <v>000091</v>
      </c>
      <c r="M12" s="10">
        <v>41702</v>
      </c>
      <c r="N12" s="11" t="str">
        <f>"249"</f>
        <v>249</v>
      </c>
      <c r="O12" s="10">
        <v>15</v>
      </c>
      <c r="P12" s="11" t="str">
        <f>"580"</f>
        <v>580</v>
      </c>
      <c r="Q12" s="10">
        <v>42709</v>
      </c>
      <c r="R12" s="11">
        <v>13</v>
      </c>
      <c r="S12" s="11" t="str">
        <f>"003376"</f>
        <v>003376</v>
      </c>
      <c r="T12" s="10">
        <v>43288</v>
      </c>
      <c r="U12" s="14">
        <v>18.720400000000001</v>
      </c>
      <c r="V12" s="14">
        <v>2.84598</v>
      </c>
      <c r="W12" s="14">
        <v>15.874420000000001</v>
      </c>
      <c r="X12" s="11">
        <v>117</v>
      </c>
      <c r="Y12" s="10">
        <v>43290</v>
      </c>
      <c r="Z12" s="11">
        <v>9449657099</v>
      </c>
      <c r="AA12" s="12" t="s">
        <v>87</v>
      </c>
      <c r="AB12" s="11" t="s">
        <v>88</v>
      </c>
      <c r="AC12" s="12" t="s">
        <v>89</v>
      </c>
      <c r="AD12" s="11" t="s">
        <v>82</v>
      </c>
      <c r="AE12" s="12" t="s">
        <v>83</v>
      </c>
      <c r="AF12" s="14">
        <v>0.18720400000000001</v>
      </c>
      <c r="AG12" s="11" t="s">
        <v>46</v>
      </c>
    </row>
    <row r="13" spans="1:33" x14ac:dyDescent="0.2">
      <c r="A13" s="8">
        <v>3588</v>
      </c>
      <c r="B13" s="9" t="s">
        <v>69</v>
      </c>
      <c r="C13" s="10">
        <v>43299</v>
      </c>
      <c r="D13" s="11">
        <v>156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90</v>
      </c>
      <c r="J13" s="12" t="s">
        <v>91</v>
      </c>
      <c r="K13" s="13" t="s">
        <v>61</v>
      </c>
      <c r="L13" s="11" t="str">
        <f>"000037"</f>
        <v>000037</v>
      </c>
      <c r="M13" s="10">
        <v>42934</v>
      </c>
      <c r="N13" s="11" t="str">
        <f>"000117"</f>
        <v>000117</v>
      </c>
      <c r="O13" s="10">
        <v>43174</v>
      </c>
      <c r="P13" s="11" t="str">
        <f>"000115"</f>
        <v>000115</v>
      </c>
      <c r="Q13" s="10">
        <v>43174</v>
      </c>
      <c r="R13" s="11">
        <v>16</v>
      </c>
      <c r="S13" s="11" t="str">
        <f>"004026"</f>
        <v>004026</v>
      </c>
      <c r="T13" s="10">
        <v>43300</v>
      </c>
      <c r="U13" s="14">
        <v>6.7570699999999997</v>
      </c>
      <c r="V13" s="14">
        <v>0.60075000000000001</v>
      </c>
      <c r="W13" s="14">
        <v>6.15632</v>
      </c>
      <c r="X13" s="11">
        <v>127</v>
      </c>
      <c r="Y13" s="10">
        <v>43299</v>
      </c>
      <c r="Z13" s="11">
        <v>0</v>
      </c>
      <c r="AA13" s="12" t="s">
        <v>92</v>
      </c>
      <c r="AB13" s="11" t="s">
        <v>93</v>
      </c>
      <c r="AC13" s="12" t="s">
        <v>94</v>
      </c>
      <c r="AD13" s="11" t="s">
        <v>95</v>
      </c>
      <c r="AE13" s="12" t="s">
        <v>96</v>
      </c>
      <c r="AF13" s="14">
        <v>6.7570699999999997E-2</v>
      </c>
      <c r="AG13" s="11" t="s">
        <v>46</v>
      </c>
    </row>
    <row r="14" spans="1:33" x14ac:dyDescent="0.2">
      <c r="A14" s="8">
        <v>3786</v>
      </c>
      <c r="B14" s="9" t="s">
        <v>69</v>
      </c>
      <c r="C14" s="10">
        <v>43301</v>
      </c>
      <c r="D14" s="11">
        <v>156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90</v>
      </c>
      <c r="J14" s="12" t="s">
        <v>91</v>
      </c>
      <c r="K14" s="13" t="s">
        <v>61</v>
      </c>
      <c r="L14" s="11" t="str">
        <f>"000037"</f>
        <v>000037</v>
      </c>
      <c r="M14" s="10">
        <v>42934</v>
      </c>
      <c r="N14" s="11" t="str">
        <f>"000117"</f>
        <v>000117</v>
      </c>
      <c r="O14" s="10">
        <v>43174</v>
      </c>
      <c r="P14" s="11" t="str">
        <f>"000115"</f>
        <v>000115</v>
      </c>
      <c r="Q14" s="10">
        <v>43174</v>
      </c>
      <c r="R14" s="11">
        <v>16</v>
      </c>
      <c r="S14" s="11" t="str">
        <f>"004026"</f>
        <v>004026</v>
      </c>
      <c r="T14" s="10">
        <v>43300</v>
      </c>
      <c r="U14" s="14">
        <v>3.5535299999999999</v>
      </c>
      <c r="V14" s="14">
        <v>0.2823</v>
      </c>
      <c r="W14" s="14">
        <v>3.2712300000000001</v>
      </c>
      <c r="X14" s="11">
        <v>134</v>
      </c>
      <c r="Y14" s="10">
        <v>43301</v>
      </c>
      <c r="Z14" s="11">
        <v>0</v>
      </c>
      <c r="AA14" s="12" t="s">
        <v>92</v>
      </c>
      <c r="AB14" s="11" t="s">
        <v>93</v>
      </c>
      <c r="AC14" s="12" t="s">
        <v>94</v>
      </c>
      <c r="AD14" s="11" t="s">
        <v>95</v>
      </c>
      <c r="AE14" s="12" t="s">
        <v>96</v>
      </c>
      <c r="AF14" s="14">
        <v>3.5535299999999999E-2</v>
      </c>
      <c r="AG14" s="11" t="s">
        <v>46</v>
      </c>
    </row>
    <row r="15" spans="1:33" x14ac:dyDescent="0.2">
      <c r="A15" s="8">
        <v>4572</v>
      </c>
      <c r="B15" s="9" t="s">
        <v>97</v>
      </c>
      <c r="C15" s="10">
        <v>43318</v>
      </c>
      <c r="D15" s="11">
        <v>156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98</v>
      </c>
      <c r="J15" s="12" t="s">
        <v>99</v>
      </c>
      <c r="K15" s="13" t="s">
        <v>86</v>
      </c>
      <c r="L15" s="11" t="str">
        <f>"000114"</f>
        <v>000114</v>
      </c>
      <c r="M15" s="10">
        <v>42667</v>
      </c>
      <c r="N15" s="11" t="str">
        <f>"032"</f>
        <v>032</v>
      </c>
      <c r="O15" s="10">
        <v>17</v>
      </c>
      <c r="P15" s="11" t="str">
        <f>"037"</f>
        <v>037</v>
      </c>
      <c r="Q15" s="10">
        <v>17</v>
      </c>
      <c r="R15" s="11">
        <v>17</v>
      </c>
      <c r="S15" s="11" t="str">
        <f>"004861"</f>
        <v>004861</v>
      </c>
      <c r="T15" s="10">
        <v>43316</v>
      </c>
      <c r="U15" s="14">
        <v>24.963799999999999</v>
      </c>
      <c r="V15" s="14">
        <v>3.7500599999999999</v>
      </c>
      <c r="W15" s="14">
        <v>21.213740000000001</v>
      </c>
      <c r="X15" s="11">
        <v>158</v>
      </c>
      <c r="Y15" s="10">
        <v>43318</v>
      </c>
      <c r="Z15" s="11">
        <v>9900051631</v>
      </c>
      <c r="AA15" s="12" t="s">
        <v>87</v>
      </c>
      <c r="AB15" s="11" t="s">
        <v>100</v>
      </c>
      <c r="AC15" s="12" t="s">
        <v>101</v>
      </c>
      <c r="AD15" s="11" t="s">
        <v>82</v>
      </c>
      <c r="AE15" s="12" t="s">
        <v>83</v>
      </c>
      <c r="AF15" s="14">
        <v>0.249638</v>
      </c>
      <c r="AG15" s="11" t="s">
        <v>46</v>
      </c>
    </row>
    <row r="16" spans="1:33" x14ac:dyDescent="0.2">
      <c r="A16" s="8">
        <v>4573</v>
      </c>
      <c r="B16" s="9" t="s">
        <v>97</v>
      </c>
      <c r="C16" s="10">
        <v>43318</v>
      </c>
      <c r="D16" s="11">
        <v>156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102</v>
      </c>
      <c r="J16" s="12" t="s">
        <v>103</v>
      </c>
      <c r="K16" s="13" t="s">
        <v>86</v>
      </c>
      <c r="L16" s="11" t="str">
        <f>"000117"</f>
        <v>000117</v>
      </c>
      <c r="M16" s="10">
        <v>42667</v>
      </c>
      <c r="N16" s="11" t="str">
        <f>"34"</f>
        <v>34</v>
      </c>
      <c r="O16" s="10" t="s">
        <v>104</v>
      </c>
      <c r="P16" s="11" t="str">
        <f>"038"</f>
        <v>038</v>
      </c>
      <c r="Q16" s="10">
        <v>17</v>
      </c>
      <c r="R16" s="11">
        <v>17</v>
      </c>
      <c r="S16" s="11" t="str">
        <f>"004874"</f>
        <v>004874</v>
      </c>
      <c r="T16" s="10">
        <v>43316</v>
      </c>
      <c r="U16" s="14">
        <v>24.729199999999999</v>
      </c>
      <c r="V16" s="14">
        <v>3.76816</v>
      </c>
      <c r="W16" s="14">
        <v>20.961040000000001</v>
      </c>
      <c r="X16" s="11">
        <v>158</v>
      </c>
      <c r="Y16" s="10">
        <v>43318</v>
      </c>
      <c r="Z16" s="11">
        <v>9900051631</v>
      </c>
      <c r="AA16" s="12" t="s">
        <v>87</v>
      </c>
      <c r="AB16" s="11" t="s">
        <v>105</v>
      </c>
      <c r="AC16" s="12" t="s">
        <v>106</v>
      </c>
      <c r="AD16" s="11" t="s">
        <v>82</v>
      </c>
      <c r="AE16" s="12" t="s">
        <v>83</v>
      </c>
      <c r="AF16" s="14">
        <v>0.24729199999999998</v>
      </c>
      <c r="AG16" s="11" t="s">
        <v>46</v>
      </c>
    </row>
    <row r="17" spans="1:33" x14ac:dyDescent="0.2">
      <c r="A17" s="8">
        <v>4574</v>
      </c>
      <c r="B17" s="9" t="s">
        <v>97</v>
      </c>
      <c r="C17" s="10">
        <v>43318</v>
      </c>
      <c r="D17" s="11">
        <v>156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107</v>
      </c>
      <c r="J17" s="12" t="s">
        <v>108</v>
      </c>
      <c r="K17" s="13" t="s">
        <v>86</v>
      </c>
      <c r="L17" s="11" t="str">
        <f>"000116"</f>
        <v>000116</v>
      </c>
      <c r="M17" s="10">
        <v>42667</v>
      </c>
      <c r="N17" s="11" t="str">
        <f>"033"</f>
        <v>033</v>
      </c>
      <c r="O17" s="10">
        <v>17</v>
      </c>
      <c r="P17" s="11" t="str">
        <f>"039"</f>
        <v>039</v>
      </c>
      <c r="Q17" s="10">
        <v>17</v>
      </c>
      <c r="R17" s="11">
        <v>17</v>
      </c>
      <c r="S17" s="11" t="str">
        <f>"004875"</f>
        <v>004875</v>
      </c>
      <c r="T17" s="10">
        <v>43316</v>
      </c>
      <c r="U17" s="14">
        <v>24.92925</v>
      </c>
      <c r="V17" s="14">
        <v>3.7453699999999999</v>
      </c>
      <c r="W17" s="14">
        <v>21.183879999999998</v>
      </c>
      <c r="X17" s="11">
        <v>158</v>
      </c>
      <c r="Y17" s="10">
        <v>43318</v>
      </c>
      <c r="Z17" s="11">
        <v>9900051631</v>
      </c>
      <c r="AA17" s="12" t="s">
        <v>87</v>
      </c>
      <c r="AB17" s="11" t="s">
        <v>100</v>
      </c>
      <c r="AC17" s="12" t="s">
        <v>101</v>
      </c>
      <c r="AD17" s="11" t="s">
        <v>82</v>
      </c>
      <c r="AE17" s="12" t="s">
        <v>83</v>
      </c>
      <c r="AF17" s="14">
        <v>0.2492925</v>
      </c>
      <c r="AG17" s="11" t="s">
        <v>46</v>
      </c>
    </row>
    <row r="18" spans="1:33" x14ac:dyDescent="0.2">
      <c r="A18" s="8">
        <v>4575</v>
      </c>
      <c r="B18" s="9" t="s">
        <v>97</v>
      </c>
      <c r="C18" s="10">
        <v>43318</v>
      </c>
      <c r="D18" s="11">
        <v>156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109</v>
      </c>
      <c r="J18" s="12" t="s">
        <v>110</v>
      </c>
      <c r="K18" s="13" t="s">
        <v>40</v>
      </c>
      <c r="L18" s="11" t="str">
        <f>"000 67"</f>
        <v>000 67</v>
      </c>
      <c r="M18" s="10">
        <v>41983</v>
      </c>
      <c r="N18" s="11" t="str">
        <f>"000123"</f>
        <v>000123</v>
      </c>
      <c r="O18" s="10">
        <v>42611</v>
      </c>
      <c r="P18" s="11" t="str">
        <f>"000418"</f>
        <v>000418</v>
      </c>
      <c r="Q18" s="10">
        <v>42621</v>
      </c>
      <c r="R18" s="11">
        <v>15</v>
      </c>
      <c r="S18" s="11" t="str">
        <f>"004667"</f>
        <v>004667</v>
      </c>
      <c r="T18" s="10">
        <v>43313</v>
      </c>
      <c r="U18" s="14">
        <v>14.787000000000001</v>
      </c>
      <c r="V18" s="14">
        <v>1.72136</v>
      </c>
      <c r="W18" s="14">
        <v>13.06564</v>
      </c>
      <c r="X18" s="11">
        <v>159</v>
      </c>
      <c r="Y18" s="10">
        <v>43318</v>
      </c>
      <c r="Z18" s="11">
        <v>9901698462</v>
      </c>
      <c r="AA18" s="12" t="s">
        <v>111</v>
      </c>
      <c r="AB18" s="11" t="s">
        <v>112</v>
      </c>
      <c r="AC18" s="12" t="s">
        <v>113</v>
      </c>
      <c r="AD18" s="11" t="s">
        <v>82</v>
      </c>
      <c r="AE18" s="12" t="s">
        <v>83</v>
      </c>
      <c r="AF18" s="14">
        <v>0.14787</v>
      </c>
      <c r="AG18" s="11" t="s">
        <v>46</v>
      </c>
    </row>
    <row r="19" spans="1:33" x14ac:dyDescent="0.2">
      <c r="A19" s="8">
        <v>5052</v>
      </c>
      <c r="B19" s="9" t="s">
        <v>97</v>
      </c>
      <c r="C19" s="10">
        <v>43335</v>
      </c>
      <c r="D19" s="11">
        <v>156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114</v>
      </c>
      <c r="J19" s="12" t="s">
        <v>115</v>
      </c>
      <c r="K19" s="13" t="s">
        <v>40</v>
      </c>
      <c r="L19" s="11" t="str">
        <f>"000187"</f>
        <v>000187</v>
      </c>
      <c r="M19" s="10">
        <v>43176</v>
      </c>
      <c r="N19" s="11" t="str">
        <f>"000039"</f>
        <v>000039</v>
      </c>
      <c r="O19" s="10">
        <v>43321</v>
      </c>
      <c r="P19" s="11" t="str">
        <f>"000040"</f>
        <v>000040</v>
      </c>
      <c r="Q19" s="10">
        <v>43321</v>
      </c>
      <c r="R19" s="11">
        <v>18</v>
      </c>
      <c r="S19" s="11" t="str">
        <f>"005352"</f>
        <v>005352</v>
      </c>
      <c r="T19" s="10">
        <v>43335</v>
      </c>
      <c r="U19" s="14">
        <v>39.832830000000001</v>
      </c>
      <c r="V19" s="14">
        <v>5.0189300000000001</v>
      </c>
      <c r="W19" s="14">
        <v>34.813899999999997</v>
      </c>
      <c r="X19" s="11">
        <v>178</v>
      </c>
      <c r="Y19" s="10">
        <v>43335</v>
      </c>
      <c r="Z19" s="11">
        <v>0</v>
      </c>
      <c r="AA19" s="12" t="s">
        <v>116</v>
      </c>
      <c r="AB19" s="11" t="s">
        <v>117</v>
      </c>
      <c r="AC19" s="12" t="s">
        <v>118</v>
      </c>
      <c r="AD19" s="11" t="s">
        <v>95</v>
      </c>
      <c r="AE19" s="12" t="s">
        <v>96</v>
      </c>
      <c r="AF19" s="14">
        <v>0.39832830000000002</v>
      </c>
      <c r="AG19" s="11" t="s">
        <v>73</v>
      </c>
    </row>
    <row r="20" spans="1:33" x14ac:dyDescent="0.2">
      <c r="A20" s="8">
        <v>5502</v>
      </c>
      <c r="B20" s="9" t="s">
        <v>119</v>
      </c>
      <c r="C20" s="10">
        <v>43357</v>
      </c>
      <c r="D20" s="11">
        <v>156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120</v>
      </c>
      <c r="J20" s="12" t="s">
        <v>121</v>
      </c>
      <c r="K20" s="13" t="s">
        <v>86</v>
      </c>
      <c r="L20" s="11" t="str">
        <f>"000071"</f>
        <v>000071</v>
      </c>
      <c r="M20" s="10">
        <v>42846</v>
      </c>
      <c r="N20" s="11" t="str">
        <f>"000004"</f>
        <v>000004</v>
      </c>
      <c r="O20" s="10">
        <v>42955</v>
      </c>
      <c r="P20" s="11" t="str">
        <f>"000004"</f>
        <v>000004</v>
      </c>
      <c r="Q20" s="10">
        <v>42970</v>
      </c>
      <c r="R20" s="11">
        <v>17</v>
      </c>
      <c r="S20" s="11" t="str">
        <f>"005750"</f>
        <v>005750</v>
      </c>
      <c r="T20" s="10">
        <v>43354</v>
      </c>
      <c r="U20" s="14">
        <v>7.7</v>
      </c>
      <c r="V20" s="14">
        <v>0.3498</v>
      </c>
      <c r="W20" s="14">
        <v>7.3502000000000001</v>
      </c>
      <c r="X20" s="11">
        <v>203</v>
      </c>
      <c r="Y20" s="10">
        <v>43357</v>
      </c>
      <c r="Z20" s="11">
        <v>9902067334</v>
      </c>
      <c r="AA20" s="12" t="s">
        <v>122</v>
      </c>
      <c r="AB20" s="11" t="s">
        <v>42</v>
      </c>
      <c r="AC20" s="12" t="s">
        <v>43</v>
      </c>
      <c r="AD20" s="11" t="s">
        <v>44</v>
      </c>
      <c r="AE20" s="12" t="s">
        <v>45</v>
      </c>
      <c r="AF20" s="14">
        <f t="shared" ref="AF20:AF34" si="0">U20/100</f>
        <v>7.6999999999999999E-2</v>
      </c>
      <c r="AG20" s="11" t="s">
        <v>46</v>
      </c>
    </row>
    <row r="21" spans="1:33" x14ac:dyDescent="0.2">
      <c r="A21" s="8">
        <v>5549</v>
      </c>
      <c r="B21" s="9" t="s">
        <v>119</v>
      </c>
      <c r="C21" s="10">
        <v>43362</v>
      </c>
      <c r="D21" s="11">
        <v>156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123</v>
      </c>
      <c r="J21" s="12" t="s">
        <v>124</v>
      </c>
      <c r="K21" s="13" t="s">
        <v>40</v>
      </c>
      <c r="L21" s="11" t="str">
        <f>"000067"</f>
        <v>000067</v>
      </c>
      <c r="M21" s="10">
        <v>42023</v>
      </c>
      <c r="N21" s="11" t="str">
        <f>"000098"</f>
        <v>000098</v>
      </c>
      <c r="O21" s="10">
        <v>42626</v>
      </c>
      <c r="P21" s="11" t="str">
        <f>"000223"</f>
        <v>000223</v>
      </c>
      <c r="Q21" s="10">
        <v>42628</v>
      </c>
      <c r="R21" s="11">
        <v>14</v>
      </c>
      <c r="S21" s="11" t="str">
        <f>"005653"</f>
        <v>005653</v>
      </c>
      <c r="T21" s="10">
        <v>43349</v>
      </c>
      <c r="U21" s="14">
        <v>4.4109999999999996</v>
      </c>
      <c r="V21" s="14">
        <v>0.27039999999999997</v>
      </c>
      <c r="W21" s="14">
        <v>4.1406000000000001</v>
      </c>
      <c r="X21" s="11">
        <v>207</v>
      </c>
      <c r="Y21" s="10">
        <v>43362</v>
      </c>
      <c r="Z21" s="11">
        <v>9448075046</v>
      </c>
      <c r="AA21" s="12" t="s">
        <v>125</v>
      </c>
      <c r="AB21" s="11" t="s">
        <v>42</v>
      </c>
      <c r="AC21" s="12" t="s">
        <v>43</v>
      </c>
      <c r="AD21" s="11" t="s">
        <v>44</v>
      </c>
      <c r="AE21" s="12" t="s">
        <v>45</v>
      </c>
      <c r="AF21" s="14">
        <f t="shared" si="0"/>
        <v>4.4109999999999996E-2</v>
      </c>
      <c r="AG21" s="11" t="s">
        <v>46</v>
      </c>
    </row>
    <row r="22" spans="1:33" x14ac:dyDescent="0.2">
      <c r="A22" s="8">
        <v>5550</v>
      </c>
      <c r="B22" s="9" t="s">
        <v>119</v>
      </c>
      <c r="C22" s="10">
        <v>43362</v>
      </c>
      <c r="D22" s="11">
        <v>156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123</v>
      </c>
      <c r="J22" s="12" t="s">
        <v>124</v>
      </c>
      <c r="K22" s="13" t="s">
        <v>40</v>
      </c>
      <c r="L22" s="11" t="str">
        <f>"000067"</f>
        <v>000067</v>
      </c>
      <c r="M22" s="10">
        <v>42023</v>
      </c>
      <c r="N22" s="11" t="str">
        <f>"000098"</f>
        <v>000098</v>
      </c>
      <c r="O22" s="10">
        <v>42626</v>
      </c>
      <c r="P22" s="11" t="str">
        <f>"000223"</f>
        <v>000223</v>
      </c>
      <c r="Q22" s="10">
        <v>42628</v>
      </c>
      <c r="R22" s="11">
        <v>14</v>
      </c>
      <c r="S22" s="11" t="str">
        <f>"005653"</f>
        <v>005653</v>
      </c>
      <c r="T22" s="10">
        <v>43349</v>
      </c>
      <c r="U22" s="14">
        <v>4.3376599999999996</v>
      </c>
      <c r="V22" s="14">
        <v>0.69020000000000004</v>
      </c>
      <c r="W22" s="14">
        <v>3.6474600000000001</v>
      </c>
      <c r="X22" s="11">
        <v>207</v>
      </c>
      <c r="Y22" s="10">
        <v>43362</v>
      </c>
      <c r="Z22" s="11">
        <v>9448075046</v>
      </c>
      <c r="AA22" s="12" t="s">
        <v>125</v>
      </c>
      <c r="AB22" s="11" t="s">
        <v>42</v>
      </c>
      <c r="AC22" s="12" t="s">
        <v>43</v>
      </c>
      <c r="AD22" s="11" t="s">
        <v>44</v>
      </c>
      <c r="AE22" s="12" t="s">
        <v>45</v>
      </c>
      <c r="AF22" s="14">
        <f t="shared" si="0"/>
        <v>4.3376599999999994E-2</v>
      </c>
      <c r="AG22" s="11" t="s">
        <v>46</v>
      </c>
    </row>
    <row r="23" spans="1:33" x14ac:dyDescent="0.2">
      <c r="A23" s="8">
        <v>5729</v>
      </c>
      <c r="B23" s="9" t="s">
        <v>119</v>
      </c>
      <c r="C23" s="10">
        <v>43370</v>
      </c>
      <c r="D23" s="11">
        <v>156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126</v>
      </c>
      <c r="J23" s="12" t="s">
        <v>127</v>
      </c>
      <c r="K23" s="13" t="s">
        <v>61</v>
      </c>
      <c r="L23" s="11" t="str">
        <f>"000039"</f>
        <v>000039</v>
      </c>
      <c r="M23" s="10">
        <v>42619</v>
      </c>
      <c r="N23" s="11" t="str">
        <f>"000134"</f>
        <v>000134</v>
      </c>
      <c r="O23" s="10">
        <v>42849</v>
      </c>
      <c r="P23" s="11" t="str">
        <f>"000001"</f>
        <v>000001</v>
      </c>
      <c r="Q23" s="10">
        <v>42851</v>
      </c>
      <c r="R23" s="11">
        <v>16</v>
      </c>
      <c r="S23" s="11" t="str">
        <f>"005898"</f>
        <v>005898</v>
      </c>
      <c r="T23" s="10">
        <v>43367</v>
      </c>
      <c r="U23" s="14">
        <v>6.5330000000000004</v>
      </c>
      <c r="V23" s="14">
        <v>0.54210000000000003</v>
      </c>
      <c r="W23" s="14">
        <v>5.9908999999999999</v>
      </c>
      <c r="X23" s="11">
        <v>217</v>
      </c>
      <c r="Y23" s="10">
        <v>43370</v>
      </c>
      <c r="Z23" s="11">
        <v>9448496639</v>
      </c>
      <c r="AA23" s="12" t="s">
        <v>128</v>
      </c>
      <c r="AB23" s="11" t="s">
        <v>42</v>
      </c>
      <c r="AC23" s="12" t="s">
        <v>43</v>
      </c>
      <c r="AD23" s="11" t="s">
        <v>44</v>
      </c>
      <c r="AE23" s="12" t="s">
        <v>45</v>
      </c>
      <c r="AF23" s="14">
        <f t="shared" si="0"/>
        <v>6.5329999999999999E-2</v>
      </c>
      <c r="AG23" s="11" t="s">
        <v>46</v>
      </c>
    </row>
    <row r="24" spans="1:33" x14ac:dyDescent="0.2">
      <c r="A24" s="8">
        <v>5730</v>
      </c>
      <c r="B24" s="9" t="s">
        <v>119</v>
      </c>
      <c r="C24" s="10">
        <v>43370</v>
      </c>
      <c r="D24" s="11">
        <v>156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129</v>
      </c>
      <c r="J24" s="12" t="s">
        <v>130</v>
      </c>
      <c r="K24" s="13" t="s">
        <v>86</v>
      </c>
      <c r="L24" s="11" t="str">
        <f>"000115"</f>
        <v>000115</v>
      </c>
      <c r="M24" s="10">
        <v>42667</v>
      </c>
      <c r="N24" s="11" t="str">
        <f>"016"</f>
        <v>016</v>
      </c>
      <c r="O24" s="10">
        <v>17</v>
      </c>
      <c r="P24" s="11" t="str">
        <f>"000034"</f>
        <v>000034</v>
      </c>
      <c r="Q24" s="10">
        <v>42895</v>
      </c>
      <c r="R24" s="11">
        <v>17</v>
      </c>
      <c r="S24" s="11" t="str">
        <f>"005821"</f>
        <v>005821</v>
      </c>
      <c r="T24" s="10">
        <v>43362</v>
      </c>
      <c r="U24" s="14">
        <v>24.8338</v>
      </c>
      <c r="V24" s="14">
        <v>3.71238</v>
      </c>
      <c r="W24" s="14">
        <v>21.121420000000001</v>
      </c>
      <c r="X24" s="11">
        <v>219</v>
      </c>
      <c r="Y24" s="10">
        <v>43370</v>
      </c>
      <c r="Z24" s="11">
        <v>9900051631</v>
      </c>
      <c r="AA24" s="12" t="s">
        <v>87</v>
      </c>
      <c r="AB24" s="11" t="s">
        <v>105</v>
      </c>
      <c r="AC24" s="12" t="s">
        <v>106</v>
      </c>
      <c r="AD24" s="11" t="s">
        <v>82</v>
      </c>
      <c r="AE24" s="12" t="s">
        <v>83</v>
      </c>
      <c r="AF24" s="14">
        <f t="shared" si="0"/>
        <v>0.248338</v>
      </c>
      <c r="AG24" s="11" t="s">
        <v>46</v>
      </c>
    </row>
    <row r="25" spans="1:33" x14ac:dyDescent="0.2">
      <c r="A25" s="8">
        <v>5812</v>
      </c>
      <c r="B25" s="9" t="s">
        <v>131</v>
      </c>
      <c r="C25" s="10">
        <v>43377</v>
      </c>
      <c r="D25" s="11">
        <v>156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132</v>
      </c>
      <c r="J25" s="12" t="s">
        <v>133</v>
      </c>
      <c r="K25" s="13" t="s">
        <v>61</v>
      </c>
      <c r="L25" s="11" t="str">
        <f>"000045"</f>
        <v>000045</v>
      </c>
      <c r="M25" s="10">
        <v>43309</v>
      </c>
      <c r="N25" s="11" t="str">
        <f>"000029"</f>
        <v>000029</v>
      </c>
      <c r="O25" s="10">
        <v>43357</v>
      </c>
      <c r="P25" s="11" t="str">
        <f>"000092"</f>
        <v>000092</v>
      </c>
      <c r="Q25" s="10">
        <v>43358</v>
      </c>
      <c r="R25" s="11">
        <v>17</v>
      </c>
      <c r="S25" s="11" t="str">
        <f>"006112"</f>
        <v>006112</v>
      </c>
      <c r="T25" s="10">
        <v>43376</v>
      </c>
      <c r="U25" s="14">
        <v>4.2329999999999997</v>
      </c>
      <c r="V25" s="14">
        <v>0.17599999999999999</v>
      </c>
      <c r="W25" s="14">
        <v>4.0570000000000004</v>
      </c>
      <c r="X25" s="11">
        <v>220</v>
      </c>
      <c r="Y25" s="10">
        <v>43377</v>
      </c>
      <c r="Z25" s="11">
        <v>9845643063</v>
      </c>
      <c r="AA25" s="12" t="s">
        <v>134</v>
      </c>
      <c r="AB25" s="11" t="s">
        <v>135</v>
      </c>
      <c r="AC25" s="12" t="s">
        <v>136</v>
      </c>
      <c r="AD25" s="11" t="s">
        <v>44</v>
      </c>
      <c r="AE25" s="12" t="s">
        <v>45</v>
      </c>
      <c r="AF25" s="14">
        <f t="shared" si="0"/>
        <v>4.233E-2</v>
      </c>
      <c r="AG25" s="11" t="s">
        <v>137</v>
      </c>
    </row>
    <row r="26" spans="1:33" x14ac:dyDescent="0.2">
      <c r="A26" s="8">
        <v>5813</v>
      </c>
      <c r="B26" s="9" t="s">
        <v>131</v>
      </c>
      <c r="C26" s="10">
        <v>43377</v>
      </c>
      <c r="D26" s="11">
        <v>156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132</v>
      </c>
      <c r="J26" s="12" t="s">
        <v>133</v>
      </c>
      <c r="K26" s="13" t="s">
        <v>61</v>
      </c>
      <c r="L26" s="11" t="str">
        <f>"000045"</f>
        <v>000045</v>
      </c>
      <c r="M26" s="10">
        <v>43309</v>
      </c>
      <c r="N26" s="11" t="str">
        <f>"000029"</f>
        <v>000029</v>
      </c>
      <c r="O26" s="10">
        <v>43357</v>
      </c>
      <c r="P26" s="11" t="str">
        <f>"000092"</f>
        <v>000092</v>
      </c>
      <c r="Q26" s="10">
        <v>43358</v>
      </c>
      <c r="R26" s="11">
        <v>17</v>
      </c>
      <c r="S26" s="11" t="str">
        <f>"006112"</f>
        <v>006112</v>
      </c>
      <c r="T26" s="10">
        <v>43376</v>
      </c>
      <c r="U26" s="14">
        <v>4.2329999999999997</v>
      </c>
      <c r="V26" s="14">
        <v>0.17599999999999999</v>
      </c>
      <c r="W26" s="14">
        <v>4.0570000000000004</v>
      </c>
      <c r="X26" s="11">
        <v>220</v>
      </c>
      <c r="Y26" s="10">
        <v>43377</v>
      </c>
      <c r="Z26" s="11">
        <v>9845643063</v>
      </c>
      <c r="AA26" s="12" t="s">
        <v>134</v>
      </c>
      <c r="AB26" s="11" t="s">
        <v>135</v>
      </c>
      <c r="AC26" s="12" t="s">
        <v>136</v>
      </c>
      <c r="AD26" s="11" t="s">
        <v>44</v>
      </c>
      <c r="AE26" s="12" t="s">
        <v>45</v>
      </c>
      <c r="AF26" s="14">
        <f t="shared" si="0"/>
        <v>4.233E-2</v>
      </c>
      <c r="AG26" s="11" t="s">
        <v>137</v>
      </c>
    </row>
    <row r="27" spans="1:33" x14ac:dyDescent="0.2">
      <c r="A27" s="8">
        <v>6240</v>
      </c>
      <c r="B27" s="9" t="s">
        <v>131</v>
      </c>
      <c r="C27" s="10">
        <v>43385</v>
      </c>
      <c r="D27" s="11">
        <v>156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138</v>
      </c>
      <c r="J27" s="12" t="s">
        <v>139</v>
      </c>
      <c r="K27" s="13" t="s">
        <v>140</v>
      </c>
      <c r="L27" s="11" t="str">
        <f>"00041J"</f>
        <v>00041J</v>
      </c>
      <c r="M27" s="10">
        <v>42630</v>
      </c>
      <c r="N27" s="11" t="str">
        <f>"000050"</f>
        <v>000050</v>
      </c>
      <c r="O27" s="10">
        <v>43190</v>
      </c>
      <c r="P27" s="11" t="str">
        <f>"000073"</f>
        <v>000073</v>
      </c>
      <c r="Q27" s="10">
        <v>43314</v>
      </c>
      <c r="R27" s="11">
        <v>16</v>
      </c>
      <c r="S27" s="11" t="str">
        <f>"006369"</f>
        <v>006369</v>
      </c>
      <c r="T27" s="10">
        <v>43380</v>
      </c>
      <c r="U27" s="14">
        <v>2.5619999999999998</v>
      </c>
      <c r="V27" s="14">
        <v>7.5499999999999998E-2</v>
      </c>
      <c r="W27" s="14">
        <v>2.4864999999999999</v>
      </c>
      <c r="X27" s="11">
        <v>233</v>
      </c>
      <c r="Y27" s="10">
        <v>43385</v>
      </c>
      <c r="Z27" s="11">
        <v>9845099222</v>
      </c>
      <c r="AA27" s="12" t="s">
        <v>141</v>
      </c>
      <c r="AB27" s="11" t="s">
        <v>57</v>
      </c>
      <c r="AC27" s="12" t="s">
        <v>58</v>
      </c>
      <c r="AD27" s="11" t="s">
        <v>44</v>
      </c>
      <c r="AE27" s="12" t="s">
        <v>45</v>
      </c>
      <c r="AF27" s="14">
        <f t="shared" si="0"/>
        <v>2.5619999999999997E-2</v>
      </c>
      <c r="AG27" s="11" t="s">
        <v>73</v>
      </c>
    </row>
    <row r="28" spans="1:33" x14ac:dyDescent="0.2">
      <c r="A28" s="8">
        <v>6241</v>
      </c>
      <c r="B28" s="9" t="s">
        <v>131</v>
      </c>
      <c r="C28" s="10">
        <v>43385</v>
      </c>
      <c r="D28" s="11">
        <v>156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142</v>
      </c>
      <c r="J28" s="12" t="s">
        <v>143</v>
      </c>
      <c r="K28" s="13" t="s">
        <v>40</v>
      </c>
      <c r="L28" s="11" t="str">
        <f>"00041K"</f>
        <v>00041K</v>
      </c>
      <c r="M28" s="10">
        <v>42630</v>
      </c>
      <c r="N28" s="11" t="str">
        <f>"000049"</f>
        <v>000049</v>
      </c>
      <c r="O28" s="10">
        <v>43190</v>
      </c>
      <c r="P28" s="11" t="str">
        <f>"000069"</f>
        <v>000069</v>
      </c>
      <c r="Q28" s="10">
        <v>43314</v>
      </c>
      <c r="R28" s="11">
        <v>16</v>
      </c>
      <c r="S28" s="11" t="str">
        <f>"006371"</f>
        <v>006371</v>
      </c>
      <c r="T28" s="10">
        <v>43380</v>
      </c>
      <c r="U28" s="14">
        <v>12.448</v>
      </c>
      <c r="V28" s="14">
        <v>0.39750000000000002</v>
      </c>
      <c r="W28" s="14">
        <v>12.0505</v>
      </c>
      <c r="X28" s="11">
        <v>233</v>
      </c>
      <c r="Y28" s="10">
        <v>43385</v>
      </c>
      <c r="Z28" s="11">
        <v>9481585222</v>
      </c>
      <c r="AA28" s="12" t="s">
        <v>72</v>
      </c>
      <c r="AB28" s="11" t="s">
        <v>57</v>
      </c>
      <c r="AC28" s="12" t="s">
        <v>58</v>
      </c>
      <c r="AD28" s="11" t="s">
        <v>44</v>
      </c>
      <c r="AE28" s="12" t="s">
        <v>45</v>
      </c>
      <c r="AF28" s="14">
        <f t="shared" si="0"/>
        <v>0.12448000000000001</v>
      </c>
      <c r="AG28" s="11" t="s">
        <v>73</v>
      </c>
    </row>
    <row r="29" spans="1:33" x14ac:dyDescent="0.2">
      <c r="A29" s="8">
        <v>6619</v>
      </c>
      <c r="B29" s="9" t="s">
        <v>131</v>
      </c>
      <c r="C29" s="10">
        <v>43389</v>
      </c>
      <c r="D29" s="11">
        <v>156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144</v>
      </c>
      <c r="J29" s="12" t="s">
        <v>145</v>
      </c>
      <c r="K29" s="13" t="s">
        <v>146</v>
      </c>
      <c r="L29" s="11" t="str">
        <f>"000028"</f>
        <v>000028</v>
      </c>
      <c r="M29" s="10">
        <v>43017</v>
      </c>
      <c r="N29" s="11" t="str">
        <f>"000014"</f>
        <v>000014</v>
      </c>
      <c r="O29" s="10">
        <v>43116</v>
      </c>
      <c r="P29" s="11" t="str">
        <f>"000025"</f>
        <v>000025</v>
      </c>
      <c r="Q29" s="10">
        <v>43119</v>
      </c>
      <c r="R29" s="11">
        <v>16</v>
      </c>
      <c r="S29" s="11" t="str">
        <f>"006645"</f>
        <v>006645</v>
      </c>
      <c r="T29" s="10">
        <v>43385</v>
      </c>
      <c r="U29" s="14">
        <v>14.849</v>
      </c>
      <c r="V29" s="14">
        <v>1.3605</v>
      </c>
      <c r="W29" s="14">
        <v>13.4885</v>
      </c>
      <c r="X29" s="11">
        <v>241</v>
      </c>
      <c r="Y29" s="10">
        <v>43389</v>
      </c>
      <c r="Z29" s="11">
        <v>8310969809</v>
      </c>
      <c r="AA29" s="12" t="s">
        <v>147</v>
      </c>
      <c r="AB29" s="11" t="s">
        <v>148</v>
      </c>
      <c r="AC29" s="12" t="s">
        <v>149</v>
      </c>
      <c r="AD29" s="11" t="s">
        <v>44</v>
      </c>
      <c r="AE29" s="12" t="s">
        <v>45</v>
      </c>
      <c r="AF29" s="14">
        <f t="shared" si="0"/>
        <v>0.14849000000000001</v>
      </c>
      <c r="AG29" s="11" t="s">
        <v>46</v>
      </c>
    </row>
    <row r="30" spans="1:33" x14ac:dyDescent="0.2">
      <c r="A30" s="8">
        <v>8062</v>
      </c>
      <c r="B30" s="9" t="s">
        <v>150</v>
      </c>
      <c r="C30" s="10">
        <v>43455</v>
      </c>
      <c r="D30" s="11">
        <v>156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151</v>
      </c>
      <c r="J30" s="12" t="s">
        <v>152</v>
      </c>
      <c r="K30" s="13" t="s">
        <v>153</v>
      </c>
      <c r="L30" s="11" t="str">
        <f>"000118"</f>
        <v>000118</v>
      </c>
      <c r="M30" s="10">
        <v>41592</v>
      </c>
      <c r="N30" s="11" t="str">
        <f>"000136"</f>
        <v>000136</v>
      </c>
      <c r="O30" s="10">
        <v>42853</v>
      </c>
      <c r="P30" s="11" t="str">
        <f>"000003"</f>
        <v>000003</v>
      </c>
      <c r="Q30" s="10">
        <v>42855</v>
      </c>
      <c r="R30" s="11">
        <v>13</v>
      </c>
      <c r="S30" s="11" t="str">
        <f>"007817"</f>
        <v>007817</v>
      </c>
      <c r="T30" s="10">
        <v>43444</v>
      </c>
      <c r="U30" s="14">
        <v>8.33</v>
      </c>
      <c r="V30" s="14">
        <v>1.1995</v>
      </c>
      <c r="W30" s="14">
        <v>7.1304999999999996</v>
      </c>
      <c r="X30" s="11">
        <v>301</v>
      </c>
      <c r="Y30" s="10">
        <v>43455</v>
      </c>
      <c r="Z30" s="11">
        <v>9845085903</v>
      </c>
      <c r="AA30" s="12" t="s">
        <v>154</v>
      </c>
      <c r="AB30" s="11" t="s">
        <v>155</v>
      </c>
      <c r="AC30" s="12" t="s">
        <v>156</v>
      </c>
      <c r="AD30" s="11" t="s">
        <v>44</v>
      </c>
      <c r="AE30" s="12" t="s">
        <v>45</v>
      </c>
      <c r="AF30" s="14">
        <f t="shared" si="0"/>
        <v>8.3299999999999999E-2</v>
      </c>
      <c r="AG30" s="11" t="s">
        <v>46</v>
      </c>
    </row>
    <row r="31" spans="1:33" x14ac:dyDescent="0.2">
      <c r="A31" s="8">
        <v>8559</v>
      </c>
      <c r="B31" s="9" t="s">
        <v>157</v>
      </c>
      <c r="C31" s="10">
        <v>43475</v>
      </c>
      <c r="D31" s="11">
        <v>156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158</v>
      </c>
      <c r="J31" s="12" t="s">
        <v>159</v>
      </c>
      <c r="K31" s="13" t="s">
        <v>61</v>
      </c>
      <c r="L31" s="11" t="str">
        <f>"000063"</f>
        <v>000063</v>
      </c>
      <c r="M31" s="10">
        <v>41236</v>
      </c>
      <c r="N31" s="11" t="str">
        <f>"000036"</f>
        <v>000036</v>
      </c>
      <c r="O31" s="10">
        <v>42914</v>
      </c>
      <c r="P31" s="11" t="str">
        <f>"000072"</f>
        <v>000072</v>
      </c>
      <c r="Q31" s="10">
        <v>42914</v>
      </c>
      <c r="R31" s="11"/>
      <c r="S31" s="11" t="str">
        <f>"008218"</f>
        <v>008218</v>
      </c>
      <c r="T31" s="10">
        <v>43455</v>
      </c>
      <c r="U31" s="14">
        <v>0.68250999999999995</v>
      </c>
      <c r="V31" s="14">
        <v>0.14124</v>
      </c>
      <c r="W31" s="14">
        <v>0.54127000000000003</v>
      </c>
      <c r="X31" s="11">
        <v>321</v>
      </c>
      <c r="Y31" s="10">
        <v>43475</v>
      </c>
      <c r="Z31" s="11">
        <v>8880046443</v>
      </c>
      <c r="AA31" s="12" t="s">
        <v>160</v>
      </c>
      <c r="AB31" s="11" t="s">
        <v>93</v>
      </c>
      <c r="AC31" s="12" t="s">
        <v>94</v>
      </c>
      <c r="AD31" s="11" t="s">
        <v>95</v>
      </c>
      <c r="AE31" s="12" t="s">
        <v>96</v>
      </c>
      <c r="AF31" s="14">
        <f t="shared" si="0"/>
        <v>6.8250999999999997E-3</v>
      </c>
      <c r="AG31" s="11" t="s">
        <v>46</v>
      </c>
    </row>
    <row r="32" spans="1:33" x14ac:dyDescent="0.2">
      <c r="A32" s="8">
        <v>8878</v>
      </c>
      <c r="B32" s="9" t="s">
        <v>161</v>
      </c>
      <c r="C32" s="10">
        <v>43497</v>
      </c>
      <c r="D32" s="11">
        <v>156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162</v>
      </c>
      <c r="J32" s="12" t="s">
        <v>163</v>
      </c>
      <c r="K32" s="13" t="s">
        <v>164</v>
      </c>
      <c r="L32" s="11" t="str">
        <f>"000038"</f>
        <v>000038</v>
      </c>
      <c r="M32" s="10">
        <v>43132</v>
      </c>
      <c r="N32" s="11" t="str">
        <f>"000039"</f>
        <v>000039</v>
      </c>
      <c r="O32" s="10">
        <v>43190</v>
      </c>
      <c r="P32" s="11" t="str">
        <f>"000003"</f>
        <v>000003</v>
      </c>
      <c r="Q32" s="10">
        <v>43215</v>
      </c>
      <c r="R32" s="11"/>
      <c r="S32" s="11" t="str">
        <f>"008626"</f>
        <v>008626</v>
      </c>
      <c r="T32" s="10">
        <v>43472</v>
      </c>
      <c r="U32" s="14">
        <v>13.45</v>
      </c>
      <c r="V32" s="14">
        <v>0.55600000000000005</v>
      </c>
      <c r="W32" s="14">
        <v>12.894</v>
      </c>
      <c r="X32" s="11">
        <v>336</v>
      </c>
      <c r="Y32" s="10">
        <v>43497</v>
      </c>
      <c r="Z32" s="11">
        <v>9956495333</v>
      </c>
      <c r="AA32" s="12" t="s">
        <v>165</v>
      </c>
      <c r="AB32" s="11" t="s">
        <v>166</v>
      </c>
      <c r="AC32" s="12" t="s">
        <v>167</v>
      </c>
      <c r="AD32" s="11" t="s">
        <v>44</v>
      </c>
      <c r="AE32" s="12" t="s">
        <v>45</v>
      </c>
      <c r="AF32" s="14">
        <f t="shared" si="0"/>
        <v>0.13449999999999998</v>
      </c>
      <c r="AG32" s="11" t="s">
        <v>73</v>
      </c>
    </row>
    <row r="33" spans="1:33" x14ac:dyDescent="0.2">
      <c r="A33" s="8">
        <v>10083</v>
      </c>
      <c r="B33" s="9" t="s">
        <v>168</v>
      </c>
      <c r="C33" s="10">
        <v>43552</v>
      </c>
      <c r="D33" s="11">
        <v>156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169</v>
      </c>
      <c r="J33" s="12" t="s">
        <v>170</v>
      </c>
      <c r="K33" s="13" t="s">
        <v>146</v>
      </c>
      <c r="L33" s="11" t="str">
        <f>"000031"</f>
        <v>000031</v>
      </c>
      <c r="M33" s="10">
        <v>42599</v>
      </c>
      <c r="N33" s="11" t="str">
        <f>"000019"</f>
        <v>000019</v>
      </c>
      <c r="O33" s="10">
        <v>43157</v>
      </c>
      <c r="P33" s="11" t="str">
        <f>"000022"</f>
        <v>000022</v>
      </c>
      <c r="Q33" s="10">
        <v>43258</v>
      </c>
      <c r="R33" s="11"/>
      <c r="S33" s="11" t="str">
        <f>"010018"</f>
        <v>010018</v>
      </c>
      <c r="T33" s="10">
        <v>43551</v>
      </c>
      <c r="U33" s="14">
        <v>4.3440899999999996</v>
      </c>
      <c r="V33" s="14">
        <v>0.439</v>
      </c>
      <c r="W33" s="14">
        <v>3.90509</v>
      </c>
      <c r="X33" s="11">
        <v>391</v>
      </c>
      <c r="Y33" s="10">
        <v>43552</v>
      </c>
      <c r="Z33" s="11">
        <v>9620420994</v>
      </c>
      <c r="AA33" s="12" t="s">
        <v>171</v>
      </c>
      <c r="AB33" s="11" t="s">
        <v>166</v>
      </c>
      <c r="AC33" s="12" t="s">
        <v>167</v>
      </c>
      <c r="AD33" s="11" t="s">
        <v>44</v>
      </c>
      <c r="AE33" s="12" t="s">
        <v>45</v>
      </c>
      <c r="AF33" s="14">
        <f t="shared" si="0"/>
        <v>4.3440899999999998E-2</v>
      </c>
      <c r="AG33" s="11" t="s">
        <v>73</v>
      </c>
    </row>
    <row r="34" spans="1:33" x14ac:dyDescent="0.2">
      <c r="A34" s="8">
        <v>10095</v>
      </c>
      <c r="B34" s="9" t="s">
        <v>168</v>
      </c>
      <c r="C34" s="10">
        <v>43552</v>
      </c>
      <c r="D34" s="11">
        <v>156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172</v>
      </c>
      <c r="J34" s="12" t="s">
        <v>173</v>
      </c>
      <c r="K34" s="13" t="s">
        <v>146</v>
      </c>
      <c r="L34" s="11" t="str">
        <f>"000030"</f>
        <v>000030</v>
      </c>
      <c r="M34" s="10">
        <v>42599</v>
      </c>
      <c r="N34" s="11" t="str">
        <f>"000018"</f>
        <v>000018</v>
      </c>
      <c r="O34" s="10">
        <v>43157</v>
      </c>
      <c r="P34" s="11" t="str">
        <f>"000023"</f>
        <v>000023</v>
      </c>
      <c r="Q34" s="10">
        <v>43258</v>
      </c>
      <c r="R34" s="11"/>
      <c r="S34" s="11" t="str">
        <f>"010130"</f>
        <v>010130</v>
      </c>
      <c r="T34" s="10">
        <v>43552</v>
      </c>
      <c r="U34" s="14">
        <v>2.92448</v>
      </c>
      <c r="V34" s="14">
        <v>0.47170000000000001</v>
      </c>
      <c r="W34" s="14">
        <v>2.4527800000000002</v>
      </c>
      <c r="X34" s="11">
        <v>391</v>
      </c>
      <c r="Y34" s="10">
        <v>43552</v>
      </c>
      <c r="Z34" s="11">
        <v>9620420994</v>
      </c>
      <c r="AA34" s="12" t="s">
        <v>171</v>
      </c>
      <c r="AB34" s="11" t="s">
        <v>166</v>
      </c>
      <c r="AC34" s="12" t="s">
        <v>167</v>
      </c>
      <c r="AD34" s="11" t="s">
        <v>44</v>
      </c>
      <c r="AE34" s="12" t="s">
        <v>45</v>
      </c>
      <c r="AF34" s="14">
        <f t="shared" si="0"/>
        <v>2.9244800000000001E-2</v>
      </c>
      <c r="AG34" s="11" t="s">
        <v>73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2019-06-14T08:36:59Z</dcterms:modified>
</cp:coreProperties>
</file>