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5" i="1" l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<sst xmlns="http://schemas.openxmlformats.org/spreadsheetml/2006/main" count="369" uniqueCount="127">
  <si>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</si>
  <si>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</si>
  <si>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</si>
  <si>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</si>
  <si>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</si>
  <si>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</si>
  <si>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</si>
  <si>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</si>
  <si>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</si>
  <si>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</si>
  <si>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</si>
  <si>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</si>
  <si>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</si>
  <si>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</si>
  <si>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</si>
  <si>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</si>
  <si>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</si>
  <si>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</si>
  <si>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</si>
  <si>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</si>
  <si>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</si>
  <si>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</si>
  <si>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</si>
  <si>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</si>
  <si>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</si>
  <si>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</si>
  <si>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</si>
  <si>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</si>
  <si>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</si>
  <si>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</si>
  <si>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</si>
  <si>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</si>
  <si>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</si>
  <si>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</si>
  <si>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Jalahalli</t>
  </si>
  <si>
    <t>Yeshwantha Pura</t>
  </si>
  <si>
    <t>Raja Rajeswari Nagara</t>
  </si>
  <si>
    <t>R-016-15-000004</t>
  </si>
  <si>
    <t>ESTIMATE FRO CONSTRUCTION OF RCC DRAIN TO HMT ROAD FROM RAILWAY TRACK TO KAMATH HOTEL CH: 220.00 MTR TO 320.00 MTR.</t>
  </si>
  <si>
    <t>Footpaths &amp; Walkability</t>
  </si>
  <si>
    <t>Sri, Suresh B.N</t>
  </si>
  <si>
    <t>P1733</t>
  </si>
  <si>
    <t>Roadwidening Other Roads</t>
  </si>
  <si>
    <t>ddo525</t>
  </si>
  <si>
    <t xml:space="preserve"> Assistant Executive Engineer Yeshwanthapur Sub Division Rajarajeshwari Nagar Zone</t>
  </si>
  <si>
    <t>Pending</t>
  </si>
  <si>
    <t>May</t>
  </si>
  <si>
    <t>016-16-000015</t>
  </si>
  <si>
    <t>Improvements to road, drain and other works in Rama Bhovi Colony in Ward no 16</t>
  </si>
  <si>
    <t>Roads &amp; Drivablility</t>
  </si>
  <si>
    <t>K Damodar &amp; Co</t>
  </si>
  <si>
    <t>P3089</t>
  </si>
  <si>
    <t>Special Development works in 7 CMC and 1 TMC area in BBMP</t>
  </si>
  <si>
    <t>ddo008</t>
  </si>
  <si>
    <t xml:space="preserve"> Executive Engineer (Project) Rajarajeshwari Nagar Zone</t>
  </si>
  <si>
    <t>June</t>
  </si>
  <si>
    <t>016-17-000007</t>
  </si>
  <si>
    <t xml:space="preserve">Providing and fixing of LED Street lights in Ward No 16 in RR Nagar Division </t>
  </si>
  <si>
    <t>M/s Kiran Electricals, Prop. AV Gurumurthy</t>
  </si>
  <si>
    <t>P3110</t>
  </si>
  <si>
    <t>14th Finance Commission Grant Works</t>
  </si>
  <si>
    <t>ddo009</t>
  </si>
  <si>
    <t xml:space="preserve"> Executive Engineer (Electrical) Rajarajeshwari Nagar Zone</t>
  </si>
  <si>
    <t>July</t>
  </si>
  <si>
    <t>016-16-000002</t>
  </si>
  <si>
    <t>Operation and Maintenance of Street Light System in Ward No. 16-Jalahalli(P-Siddarthanagar) Package R2 of RajarajeshwariNagar Zone.</t>
  </si>
  <si>
    <t>M/S Sri Manjunatha Electricals</t>
  </si>
  <si>
    <t>P0300</t>
  </si>
  <si>
    <t>M and R to Street Lights - Replacement of Burnt Bulbs etc. (Package)</t>
  </si>
  <si>
    <t>Spill Over</t>
  </si>
  <si>
    <t>304-15-000292</t>
  </si>
  <si>
    <t>Improvements to Selected roads and drains in Sharadambanagara in ward no 16 Under PACKAGE-RRN-DIV-2014-15 (04)</t>
  </si>
  <si>
    <t>Sri Maruthi constructions &amp; co,</t>
  </si>
  <si>
    <t>P1732</t>
  </si>
  <si>
    <t>Road network arterial roads (Project Division and Major Road Division)</t>
  </si>
  <si>
    <t>August</t>
  </si>
  <si>
    <t>R-016-15-000006</t>
  </si>
  <si>
    <t>ESTIMATE FOR CONSTRUCTION OF RCC DRAIN TO HMT ROAD FROM RAILWAY TRACK TO KAMATH HOTEL CH:0.00 MTR TO 110.00</t>
  </si>
  <si>
    <t>K R SANTHOSH KUMAR</t>
  </si>
  <si>
    <t>R-016-15-000005</t>
  </si>
  <si>
    <t>ESTIMATE FOR CONSTRUCTION OF RCC DRAIN TO HMT ROAD FROM RAILWAY TRACK TO KAMATH HOTEL CH: 110.00 MTR TO 220.00 MTR.</t>
  </si>
  <si>
    <t>R-016-15-000003</t>
  </si>
  <si>
    <t>ESTIMATE FOR CONSTRUCTION OF RCC DRAIN TO HMT ROAD FROM RAILWAY TRACK TO KAMATH HOTEL CH: 320.00 MTR TO 430.00 MTR.</t>
  </si>
  <si>
    <t>T CHANDRASHEKAR REDDY</t>
  </si>
  <si>
    <t>R-016-15-000002</t>
  </si>
  <si>
    <t>ESTIMATE FOR CONSTRUCTION OF RCC DRAIN TO HMT ROAD FROM RAILWAY TRACK TO KAMATH HOTEL CH: 430.00 MTR TO 532.00 MTR.</t>
  </si>
  <si>
    <t>KARTHIK ENTERPRISES</t>
  </si>
  <si>
    <t>R-016-15-000008</t>
  </si>
  <si>
    <t>ESTIMATE FOR CONSTRUCTION OF RCC DRAIN TO HMT ROAD FROM RAILWAY TRACK TO KAMATH HOTEL CH: 762.00 MTR TO 870.00 MTR.</t>
  </si>
  <si>
    <t>R-016-15-000001</t>
  </si>
  <si>
    <t>ESTIMATE FOR CONSTRUCTION OF RCC DRAIN TO HMT ROAD FROM RAILWAY TRACK TO KAMATH HOTEL CH: 532.00 MTR TO 652.00 MTR.</t>
  </si>
  <si>
    <t>R-016-15-000007</t>
  </si>
  <si>
    <t>ESTIMATE FOR CONSTRUCTION OF RCC DRAIN TO HMT ROAD FROM RAILWAY TRACK TO KAMATH HOTEL CH: 652.00 MTR TO 762.00 MTR.</t>
  </si>
  <si>
    <t>016-16-000001</t>
  </si>
  <si>
    <t>Operation and Maintenance of Street Light System in Ward No. 16-Jalahalli(P-jalahalli) Package R1 of RajarajeshwariNagar Zone.</t>
  </si>
  <si>
    <t>M/S Sri Manjunath Electricals</t>
  </si>
  <si>
    <t>R-016-15-000011</t>
  </si>
  <si>
    <t>ESTIMATE FOR CONSTRUCTION OF RCC DRAIN TO HMT ROAD FROM RAILWAY TRACK TO KAMATH HOTEL CH: 1082.00 MTR TO 1188.00 MTR.</t>
  </si>
  <si>
    <t>RAGHAVENDRA B</t>
  </si>
  <si>
    <t>R-016-15-000010</t>
  </si>
  <si>
    <t>ESTIMATE FOR CONSTRUCTION OF RCC DRAIN TO HMT ROAD FROM RAILWAY TRACK TO KAMATH HOTEL CH: 972.00 MTR TO 1082.00 MTR.</t>
  </si>
  <si>
    <t>R-016-15-000009</t>
  </si>
  <si>
    <t>ESTIMATE FOR CONSTRUCTION OF RCC DRAIN TO HMT ROAD FROM RAILWAY TRACK TO KAMATH HOTEL CH: 870.00 MTR TO 972.00 MTR.</t>
  </si>
  <si>
    <t>September</t>
  </si>
  <si>
    <t>R-016-15-000012</t>
  </si>
  <si>
    <t>ESTIMATE FOR CONSTRUCTION OF RCC DRAIN TO HMT ROAD FROM RAILWAY TRACK TO KAMATH HOTEL CH: 1188.00 MTR TO 1300.00 MTR.</t>
  </si>
  <si>
    <t>October</t>
  </si>
  <si>
    <t>016-16-000014</t>
  </si>
  <si>
    <t>Construction of Building and Devlopment of Govt. School and improvements in school Premises at Jalahalli village in ward no 16</t>
  </si>
  <si>
    <t>Public Amenities</t>
  </si>
  <si>
    <t>Nandish Associates</t>
  </si>
  <si>
    <t>016-16-000017</t>
  </si>
  <si>
    <t>Providing Play Equimpents (out Door Gym) in Jalahalli Govt School in ward no 16</t>
  </si>
  <si>
    <t>Other Ward Works</t>
  </si>
  <si>
    <t>M/s K Damodar &amp; Co</t>
  </si>
  <si>
    <t>Current</t>
  </si>
  <si>
    <t>December</t>
  </si>
  <si>
    <t>016-18-000005</t>
  </si>
  <si>
    <t xml:space="preserve">Beautification and construction of compound wall with Grill to Indira canteen in ward no -16 </t>
  </si>
  <si>
    <t>Indira Canteen</t>
  </si>
  <si>
    <t>The Technical Manager</t>
  </si>
  <si>
    <t>P3106</t>
  </si>
  <si>
    <t>Nagarothana Works</t>
  </si>
  <si>
    <t>February</t>
  </si>
  <si>
    <t>016-16-000013</t>
  </si>
  <si>
    <t>Improvements to road, drain and other works in Khatha Nagar in Ward no 16</t>
  </si>
  <si>
    <t>N.M Krishnamurthy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</si>
</sst>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workbookViewId="0">
      <pane ySplit="1" topLeftCell="A2" activePane="bottomLeft" state="frozen"/>
      <selection activeCell="H1" sqref="H1"/>
      <selection pane="bottomLeft" activeCell="C6" sqref="C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345</v>
      </c>
      <c r="B2" s="9" t="s">
        <v>33</v>
      </c>
      <c r="C2" s="10">
        <v>43200</v>
      </c>
      <c r="D2" s="11">
        <v>16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"000012"</f>
        <v>000012</v>
      </c>
      <c r="M2" s="10">
        <v>42473</v>
      </c>
      <c r="N2" s="11" t="str">
        <f>".00012"</f>
        <v>.00012</v>
      </c>
      <c r="O2" s="10">
        <v>42563</v>
      </c>
      <c r="P2" s="11" t="str">
        <f>"000093"</f>
        <v>000093</v>
      </c>
      <c r="Q2" s="10">
        <v>42563</v>
      </c>
      <c r="R2" s="11">
        <v>15</v>
      </c>
      <c r="S2" s="11" t="str">
        <f>"010994"</f>
        <v>010994</v>
      </c>
      <c r="T2" s="10">
        <v>43187</v>
      </c>
      <c r="U2" s="14">
        <v>11.51568</v>
      </c>
      <c r="V2" s="14">
        <v>1.4907999999999999</v>
      </c>
      <c r="W2" s="14">
        <v>10.02488</v>
      </c>
      <c r="X2" s="11">
        <v>9</v>
      </c>
      <c r="Y2" s="10">
        <v>43200</v>
      </c>
      <c r="Z2" s="11">
        <v>9900197571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0.1151568</v>
      </c>
      <c r="AG2" s="11" t="s">
        <v>45</v>
      </c>
    </row>
    <row r="3" spans="1:33" x14ac:dyDescent="0.2">
      <c r="A3" s="8">
        <v>909</v>
      </c>
      <c r="B3" s="9" t="s">
        <v>46</v>
      </c>
      <c r="C3" s="10">
        <v>43229</v>
      </c>
      <c r="D3" s="11">
        <v>16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49</v>
      </c>
      <c r="L3" s="11" t="str">
        <f>"200080"</f>
        <v>200080</v>
      </c>
      <c r="M3" s="10">
        <v>42817</v>
      </c>
      <c r="N3" s="11" t="str">
        <f>"000101"</f>
        <v>000101</v>
      </c>
      <c r="O3" s="10">
        <v>43171</v>
      </c>
      <c r="P3" s="11" t="str">
        <f>"000043"</f>
        <v>000043</v>
      </c>
      <c r="Q3" s="10">
        <v>43171</v>
      </c>
      <c r="R3" s="11">
        <v>16</v>
      </c>
      <c r="S3" s="11" t="str">
        <f>"001194"</f>
        <v>001194</v>
      </c>
      <c r="T3" s="10">
        <v>43228</v>
      </c>
      <c r="U3" s="14">
        <v>53.560830000000003</v>
      </c>
      <c r="V3" s="14">
        <v>3.4807600000000001</v>
      </c>
      <c r="W3" s="14">
        <v>50.080069999999999</v>
      </c>
      <c r="X3" s="11">
        <v>43</v>
      </c>
      <c r="Y3" s="10">
        <v>43229</v>
      </c>
      <c r="Z3" s="11">
        <v>828606202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0.53560830000000004</v>
      </c>
      <c r="AG3" s="11" t="s">
        <v>45</v>
      </c>
    </row>
    <row r="4" spans="1:33" x14ac:dyDescent="0.2">
      <c r="A4" s="8">
        <v>2128</v>
      </c>
      <c r="B4" s="9" t="s">
        <v>55</v>
      </c>
      <c r="C4" s="10">
        <v>43265</v>
      </c>
      <c r="D4" s="11">
        <v>16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56</v>
      </c>
      <c r="J4" s="12" t="s">
        <v>57</v>
      </c>
      <c r="K4" s="13" t="s">
        <v>39</v>
      </c>
      <c r="L4" s="11" t="str">
        <f>"000010"</f>
        <v>000010</v>
      </c>
      <c r="M4" s="10">
        <v>43049</v>
      </c>
      <c r="N4" s="11" t="str">
        <f>"000122"</f>
        <v>000122</v>
      </c>
      <c r="O4" s="10">
        <v>43185</v>
      </c>
      <c r="P4" s="11" t="str">
        <f>"000122"</f>
        <v>000122</v>
      </c>
      <c r="Q4" s="10">
        <v>43185</v>
      </c>
      <c r="R4" s="11">
        <v>17</v>
      </c>
      <c r="S4" s="11" t="str">
        <f>"002454"</f>
        <v>002454</v>
      </c>
      <c r="T4" s="10">
        <v>43263</v>
      </c>
      <c r="U4" s="14">
        <v>13.74044</v>
      </c>
      <c r="V4" s="14">
        <v>0.28854000000000002</v>
      </c>
      <c r="W4" s="14">
        <v>13.4519</v>
      </c>
      <c r="X4" s="11">
        <v>84</v>
      </c>
      <c r="Y4" s="10">
        <v>43265</v>
      </c>
      <c r="Z4" s="11">
        <v>9880158718</v>
      </c>
      <c r="AA4" s="12" t="s">
        <v>58</v>
      </c>
      <c r="AB4" s="11" t="s">
        <v>59</v>
      </c>
      <c r="AC4" s="12" t="s">
        <v>60</v>
      </c>
      <c r="AD4" s="11" t="s">
        <v>61</v>
      </c>
      <c r="AE4" s="12" t="s">
        <v>62</v>
      </c>
      <c r="AF4" s="14">
        <v>0.13740439999999998</v>
      </c>
      <c r="AG4" s="11" t="s">
        <v>45</v>
      </c>
    </row>
    <row r="5" spans="1:33" x14ac:dyDescent="0.2">
      <c r="A5" s="8">
        <v>3413</v>
      </c>
      <c r="B5" s="9" t="s">
        <v>63</v>
      </c>
      <c r="C5" s="10">
        <v>43299</v>
      </c>
      <c r="D5" s="11">
        <v>16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64</v>
      </c>
      <c r="J5" s="12" t="s">
        <v>65</v>
      </c>
      <c r="K5" s="13" t="s">
        <v>39</v>
      </c>
      <c r="L5" s="11" t="str">
        <f>"000051"</f>
        <v>000051</v>
      </c>
      <c r="M5" s="10">
        <v>42808</v>
      </c>
      <c r="N5" s="11" t="str">
        <f>"000031"</f>
        <v>000031</v>
      </c>
      <c r="O5" s="10">
        <v>43325</v>
      </c>
      <c r="P5" s="11" t="str">
        <f>"000032"</f>
        <v>000032</v>
      </c>
      <c r="Q5" s="10">
        <v>43325</v>
      </c>
      <c r="R5" s="11">
        <v>16</v>
      </c>
      <c r="S5" s="11" t="str">
        <f>""</f>
        <v/>
      </c>
      <c r="T5" s="10"/>
      <c r="U5" s="14">
        <v>1.89164</v>
      </c>
      <c r="V5" s="14">
        <v>0.17723</v>
      </c>
      <c r="W5" s="14">
        <v>1.71441</v>
      </c>
      <c r="X5" s="11">
        <v>127</v>
      </c>
      <c r="Y5" s="10">
        <v>43299</v>
      </c>
      <c r="Z5" s="11">
        <v>9845065509</v>
      </c>
      <c r="AA5" s="12" t="s">
        <v>66</v>
      </c>
      <c r="AB5" s="11" t="s">
        <v>67</v>
      </c>
      <c r="AC5" s="12" t="s">
        <v>68</v>
      </c>
      <c r="AD5" s="11" t="s">
        <v>61</v>
      </c>
      <c r="AE5" s="12" t="s">
        <v>62</v>
      </c>
      <c r="AF5" s="14">
        <v>1.89164E-2</v>
      </c>
      <c r="AG5" s="11" t="s">
        <v>69</v>
      </c>
    </row>
    <row r="6" spans="1:33" x14ac:dyDescent="0.2">
      <c r="A6" s="8">
        <v>3657</v>
      </c>
      <c r="B6" s="9" t="s">
        <v>63</v>
      </c>
      <c r="C6" s="10">
        <v>43300</v>
      </c>
      <c r="D6" s="11">
        <v>16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70</v>
      </c>
      <c r="J6" s="12" t="s">
        <v>71</v>
      </c>
      <c r="K6" s="13" t="s">
        <v>49</v>
      </c>
      <c r="L6" s="11" t="str">
        <f>"000094"</f>
        <v>000094</v>
      </c>
      <c r="M6" s="10">
        <v>42385</v>
      </c>
      <c r="N6" s="11" t="str">
        <f>"000031"</f>
        <v>000031</v>
      </c>
      <c r="O6" s="10">
        <v>43292</v>
      </c>
      <c r="P6" s="11" t="str">
        <f>"000059"</f>
        <v>000059</v>
      </c>
      <c r="Q6" s="10">
        <v>43292</v>
      </c>
      <c r="R6" s="11">
        <v>15</v>
      </c>
      <c r="S6" s="11" t="str">
        <f>"003962"</f>
        <v>003962</v>
      </c>
      <c r="T6" s="10">
        <v>43299</v>
      </c>
      <c r="U6" s="14">
        <v>196.69905</v>
      </c>
      <c r="V6" s="14">
        <v>12.99905</v>
      </c>
      <c r="W6" s="14">
        <v>183.7</v>
      </c>
      <c r="X6" s="11">
        <v>131</v>
      </c>
      <c r="Y6" s="10">
        <v>43300</v>
      </c>
      <c r="Z6" s="11">
        <v>9448479907</v>
      </c>
      <c r="AA6" s="12" t="s">
        <v>72</v>
      </c>
      <c r="AB6" s="11" t="s">
        <v>73</v>
      </c>
      <c r="AC6" s="12" t="s">
        <v>74</v>
      </c>
      <c r="AD6" s="11" t="s">
        <v>43</v>
      </c>
      <c r="AE6" s="12" t="s">
        <v>44</v>
      </c>
      <c r="AF6" s="14">
        <v>1.9669905000000001</v>
      </c>
      <c r="AG6" s="11" t="s">
        <v>69</v>
      </c>
    </row>
    <row r="7" spans="1:33" x14ac:dyDescent="0.2">
      <c r="A7" s="8">
        <v>4254</v>
      </c>
      <c r="B7" s="9" t="s">
        <v>75</v>
      </c>
      <c r="C7" s="10">
        <v>43315</v>
      </c>
      <c r="D7" s="11">
        <v>16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76</v>
      </c>
      <c r="J7" s="12" t="s">
        <v>77</v>
      </c>
      <c r="K7" s="13" t="s">
        <v>39</v>
      </c>
      <c r="L7" s="11" t="str">
        <f>"000010"</f>
        <v>000010</v>
      </c>
      <c r="M7" s="10">
        <v>42462</v>
      </c>
      <c r="N7" s="11" t="str">
        <f>"000033"</f>
        <v>000033</v>
      </c>
      <c r="O7" s="10">
        <v>42593</v>
      </c>
      <c r="P7" s="11" t="str">
        <f>"010168"</f>
        <v>010168</v>
      </c>
      <c r="Q7" s="10">
        <v>42641</v>
      </c>
      <c r="R7" s="11">
        <v>15</v>
      </c>
      <c r="S7" s="11" t="str">
        <f>"004263"</f>
        <v>004263</v>
      </c>
      <c r="T7" s="10">
        <v>43306</v>
      </c>
      <c r="U7" s="14">
        <v>10.43411</v>
      </c>
      <c r="V7" s="14">
        <v>1.2641100000000001</v>
      </c>
      <c r="W7" s="14">
        <v>9.17</v>
      </c>
      <c r="X7" s="11">
        <v>152</v>
      </c>
      <c r="Y7" s="10">
        <v>43315</v>
      </c>
      <c r="Z7" s="11">
        <v>0</v>
      </c>
      <c r="AA7" s="12" t="s">
        <v>78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0.10434110000000001</v>
      </c>
      <c r="AG7" s="11" t="s">
        <v>45</v>
      </c>
    </row>
    <row r="8" spans="1:33" x14ac:dyDescent="0.2">
      <c r="A8" s="8">
        <v>4255</v>
      </c>
      <c r="B8" s="9" t="s">
        <v>75</v>
      </c>
      <c r="C8" s="10">
        <v>43315</v>
      </c>
      <c r="D8" s="11">
        <v>16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79</v>
      </c>
      <c r="J8" s="12" t="s">
        <v>80</v>
      </c>
      <c r="K8" s="13" t="s">
        <v>39</v>
      </c>
      <c r="L8" s="11" t="str">
        <f>"000009"</f>
        <v>000009</v>
      </c>
      <c r="M8" s="10">
        <v>42462</v>
      </c>
      <c r="N8" s="11" t="str">
        <f>"000034"</f>
        <v>000034</v>
      </c>
      <c r="O8" s="10">
        <v>42593</v>
      </c>
      <c r="P8" s="11" t="str">
        <f>"000167"</f>
        <v>000167</v>
      </c>
      <c r="Q8" s="10">
        <v>42702</v>
      </c>
      <c r="R8" s="11">
        <v>15</v>
      </c>
      <c r="S8" s="11" t="str">
        <f>"004265"</f>
        <v>004265</v>
      </c>
      <c r="T8" s="10">
        <v>43306</v>
      </c>
      <c r="U8" s="14">
        <v>5.2392599999999998</v>
      </c>
      <c r="V8" s="14">
        <v>0.63926000000000005</v>
      </c>
      <c r="W8" s="14">
        <v>4.5999999999999996</v>
      </c>
      <c r="X8" s="11">
        <v>152</v>
      </c>
      <c r="Y8" s="10">
        <v>43315</v>
      </c>
      <c r="Z8" s="11">
        <v>0</v>
      </c>
      <c r="AA8" s="12" t="s">
        <v>78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5.2392599999999998E-2</v>
      </c>
      <c r="AG8" s="11" t="s">
        <v>45</v>
      </c>
    </row>
    <row r="9" spans="1:33" x14ac:dyDescent="0.2">
      <c r="A9" s="8">
        <v>4256</v>
      </c>
      <c r="B9" s="9" t="s">
        <v>75</v>
      </c>
      <c r="C9" s="10">
        <v>43315</v>
      </c>
      <c r="D9" s="11">
        <v>16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81</v>
      </c>
      <c r="J9" s="12" t="s">
        <v>82</v>
      </c>
      <c r="K9" s="13" t="s">
        <v>39</v>
      </c>
      <c r="L9" s="11" t="str">
        <f>"000011"</f>
        <v>000011</v>
      </c>
      <c r="M9" s="10">
        <v>42462</v>
      </c>
      <c r="N9" s="11" t="str">
        <f>""</f>
        <v/>
      </c>
      <c r="O9" s="10"/>
      <c r="P9" s="11" t="str">
        <f>""</f>
        <v/>
      </c>
      <c r="Q9" s="10"/>
      <c r="R9" s="11">
        <v>15</v>
      </c>
      <c r="S9" s="11" t="str">
        <f>""</f>
        <v/>
      </c>
      <c r="T9" s="10"/>
      <c r="U9" s="14">
        <v>10.43623</v>
      </c>
      <c r="V9" s="14">
        <v>1.3573999999999999</v>
      </c>
      <c r="W9" s="14">
        <v>9.07883</v>
      </c>
      <c r="X9" s="11">
        <v>152</v>
      </c>
      <c r="Y9" s="10">
        <v>43315</v>
      </c>
      <c r="Z9" s="11">
        <v>0</v>
      </c>
      <c r="AA9" s="12" t="s">
        <v>83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0.10436230000000001</v>
      </c>
      <c r="AG9" s="11" t="s">
        <v>45</v>
      </c>
    </row>
    <row r="10" spans="1:33" x14ac:dyDescent="0.2">
      <c r="A10" s="8">
        <v>4257</v>
      </c>
      <c r="B10" s="9" t="s">
        <v>75</v>
      </c>
      <c r="C10" s="10">
        <v>43315</v>
      </c>
      <c r="D10" s="11">
        <v>16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84</v>
      </c>
      <c r="J10" s="12" t="s">
        <v>85</v>
      </c>
      <c r="K10" s="13" t="s">
        <v>39</v>
      </c>
      <c r="L10" s="11" t="str">
        <f>"000006"</f>
        <v>000006</v>
      </c>
      <c r="M10" s="10">
        <v>42462</v>
      </c>
      <c r="N10" s="11" t="str">
        <f>"000024"</f>
        <v>000024</v>
      </c>
      <c r="O10" s="10">
        <v>42593</v>
      </c>
      <c r="P10" s="11" t="str">
        <f>"000108"</f>
        <v>000108</v>
      </c>
      <c r="Q10" s="10">
        <v>42598</v>
      </c>
      <c r="R10" s="11">
        <v>15</v>
      </c>
      <c r="S10" s="11" t="str">
        <f>"004513"</f>
        <v>004513</v>
      </c>
      <c r="T10" s="10">
        <v>43308</v>
      </c>
      <c r="U10" s="14">
        <v>10.484730000000001</v>
      </c>
      <c r="V10" s="14">
        <v>1.4661599999999999</v>
      </c>
      <c r="W10" s="14">
        <v>9.0185700000000004</v>
      </c>
      <c r="X10" s="11">
        <v>152</v>
      </c>
      <c r="Y10" s="10">
        <v>43315</v>
      </c>
      <c r="Z10" s="11">
        <v>9902103553</v>
      </c>
      <c r="AA10" s="12" t="s">
        <v>86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0.1048473</v>
      </c>
      <c r="AG10" s="11" t="s">
        <v>45</v>
      </c>
    </row>
    <row r="11" spans="1:33" x14ac:dyDescent="0.2">
      <c r="A11" s="8">
        <v>4258</v>
      </c>
      <c r="B11" s="9" t="s">
        <v>75</v>
      </c>
      <c r="C11" s="10">
        <v>43315</v>
      </c>
      <c r="D11" s="11">
        <v>16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87</v>
      </c>
      <c r="J11" s="12" t="s">
        <v>88</v>
      </c>
      <c r="K11" s="13" t="s">
        <v>39</v>
      </c>
      <c r="L11" s="11" t="str">
        <f>"000007"</f>
        <v>000007</v>
      </c>
      <c r="M11" s="10">
        <v>42462</v>
      </c>
      <c r="N11" s="11" t="str">
        <f>"000026"</f>
        <v>000026</v>
      </c>
      <c r="O11" s="10">
        <v>42593</v>
      </c>
      <c r="P11" s="11" t="str">
        <f>"000109"</f>
        <v>000109</v>
      </c>
      <c r="Q11" s="10">
        <v>42598</v>
      </c>
      <c r="R11" s="11">
        <v>15</v>
      </c>
      <c r="S11" s="11" t="str">
        <f>"004514"</f>
        <v>004514</v>
      </c>
      <c r="T11" s="10">
        <v>43308</v>
      </c>
      <c r="U11" s="14">
        <v>10.25977</v>
      </c>
      <c r="V11" s="14">
        <v>1.4313499999999999</v>
      </c>
      <c r="W11" s="14">
        <v>8.8284199999999995</v>
      </c>
      <c r="X11" s="11">
        <v>152</v>
      </c>
      <c r="Y11" s="10">
        <v>43315</v>
      </c>
      <c r="Z11" s="11">
        <v>9902103553</v>
      </c>
      <c r="AA11" s="12" t="s">
        <v>86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0.1025977</v>
      </c>
      <c r="AG11" s="11" t="s">
        <v>45</v>
      </c>
    </row>
    <row r="12" spans="1:33" x14ac:dyDescent="0.2">
      <c r="A12" s="8">
        <v>4259</v>
      </c>
      <c r="B12" s="9" t="s">
        <v>75</v>
      </c>
      <c r="C12" s="10">
        <v>43315</v>
      </c>
      <c r="D12" s="11">
        <v>16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89</v>
      </c>
      <c r="J12" s="12" t="s">
        <v>90</v>
      </c>
      <c r="K12" s="13" t="s">
        <v>39</v>
      </c>
      <c r="L12" s="11" t="str">
        <f>"000005"</f>
        <v>000005</v>
      </c>
      <c r="M12" s="10">
        <v>42462</v>
      </c>
      <c r="N12" s="11" t="str">
        <f>"000028"</f>
        <v>000028</v>
      </c>
      <c r="O12" s="10">
        <v>42593</v>
      </c>
      <c r="P12" s="11" t="str">
        <f>"000110"</f>
        <v>000110</v>
      </c>
      <c r="Q12" s="10">
        <v>42598</v>
      </c>
      <c r="R12" s="11">
        <v>15</v>
      </c>
      <c r="S12" s="11" t="str">
        <f>"004515"</f>
        <v>004515</v>
      </c>
      <c r="T12" s="10">
        <v>43308</v>
      </c>
      <c r="U12" s="14">
        <v>10.426909999999999</v>
      </c>
      <c r="V12" s="14">
        <v>1.45743</v>
      </c>
      <c r="W12" s="14">
        <v>8.9694800000000008</v>
      </c>
      <c r="X12" s="11">
        <v>152</v>
      </c>
      <c r="Y12" s="10">
        <v>43315</v>
      </c>
      <c r="Z12" s="11">
        <v>9902103553</v>
      </c>
      <c r="AA12" s="12" t="s">
        <v>86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0.10426909999999999</v>
      </c>
      <c r="AG12" s="11" t="s">
        <v>45</v>
      </c>
    </row>
    <row r="13" spans="1:33" x14ac:dyDescent="0.2">
      <c r="A13" s="8">
        <v>4260</v>
      </c>
      <c r="B13" s="9" t="s">
        <v>75</v>
      </c>
      <c r="C13" s="10">
        <v>43315</v>
      </c>
      <c r="D13" s="11">
        <v>16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91</v>
      </c>
      <c r="J13" s="12" t="s">
        <v>92</v>
      </c>
      <c r="K13" s="13" t="s">
        <v>39</v>
      </c>
      <c r="L13" s="11" t="str">
        <f>"000008"</f>
        <v>000008</v>
      </c>
      <c r="M13" s="10">
        <v>42462</v>
      </c>
      <c r="N13" s="11" t="str">
        <f>"000027"</f>
        <v>000027</v>
      </c>
      <c r="O13" s="10">
        <v>42593</v>
      </c>
      <c r="P13" s="11" t="str">
        <f>"000111"</f>
        <v>000111</v>
      </c>
      <c r="Q13" s="10">
        <v>42598</v>
      </c>
      <c r="R13" s="11">
        <v>15</v>
      </c>
      <c r="S13" s="11" t="str">
        <f>"004516"</f>
        <v>004516</v>
      </c>
      <c r="T13" s="10">
        <v>43308</v>
      </c>
      <c r="U13" s="14">
        <v>10.436669999999999</v>
      </c>
      <c r="V13" s="14">
        <v>1.4587000000000001</v>
      </c>
      <c r="W13" s="14">
        <v>8.9779699999999991</v>
      </c>
      <c r="X13" s="11">
        <v>152</v>
      </c>
      <c r="Y13" s="10">
        <v>43315</v>
      </c>
      <c r="Z13" s="11">
        <v>9902103553</v>
      </c>
      <c r="AA13" s="12" t="s">
        <v>86</v>
      </c>
      <c r="AB13" s="11" t="s">
        <v>41</v>
      </c>
      <c r="AC13" s="12" t="s">
        <v>42</v>
      </c>
      <c r="AD13" s="11" t="s">
        <v>43</v>
      </c>
      <c r="AE13" s="12" t="s">
        <v>44</v>
      </c>
      <c r="AF13" s="14">
        <v>0.10436669999999999</v>
      </c>
      <c r="AG13" s="11" t="s">
        <v>45</v>
      </c>
    </row>
    <row r="14" spans="1:33" x14ac:dyDescent="0.2">
      <c r="A14" s="8">
        <v>4372</v>
      </c>
      <c r="B14" s="9" t="s">
        <v>75</v>
      </c>
      <c r="C14" s="10">
        <v>43318</v>
      </c>
      <c r="D14" s="11">
        <v>16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64</v>
      </c>
      <c r="J14" s="12" t="s">
        <v>65</v>
      </c>
      <c r="K14" s="13" t="s">
        <v>39</v>
      </c>
      <c r="L14" s="11" t="str">
        <f>"000051"</f>
        <v>000051</v>
      </c>
      <c r="M14" s="10">
        <v>42808</v>
      </c>
      <c r="N14" s="11" t="str">
        <f>"000031"</f>
        <v>000031</v>
      </c>
      <c r="O14" s="10">
        <v>43325</v>
      </c>
      <c r="P14" s="11" t="str">
        <f>"000032"</f>
        <v>000032</v>
      </c>
      <c r="Q14" s="10">
        <v>43325</v>
      </c>
      <c r="R14" s="11">
        <v>16</v>
      </c>
      <c r="S14" s="11" t="str">
        <f>""</f>
        <v/>
      </c>
      <c r="T14" s="10"/>
      <c r="U14" s="14">
        <v>2.6654800000000001</v>
      </c>
      <c r="V14" s="14">
        <v>0.18759000000000001</v>
      </c>
      <c r="W14" s="14">
        <v>2.4778899999999999</v>
      </c>
      <c r="X14" s="11">
        <v>157</v>
      </c>
      <c r="Y14" s="10">
        <v>43318</v>
      </c>
      <c r="Z14" s="11">
        <v>9845065509</v>
      </c>
      <c r="AA14" s="12" t="s">
        <v>66</v>
      </c>
      <c r="AB14" s="11" t="s">
        <v>67</v>
      </c>
      <c r="AC14" s="12" t="s">
        <v>68</v>
      </c>
      <c r="AD14" s="11" t="s">
        <v>61</v>
      </c>
      <c r="AE14" s="12" t="s">
        <v>62</v>
      </c>
      <c r="AF14" s="14">
        <v>2.6654799999999999E-2</v>
      </c>
      <c r="AG14" s="11" t="s">
        <v>69</v>
      </c>
    </row>
    <row r="15" spans="1:33" x14ac:dyDescent="0.2">
      <c r="A15" s="8">
        <v>4373</v>
      </c>
      <c r="B15" s="9" t="s">
        <v>75</v>
      </c>
      <c r="C15" s="10">
        <v>43318</v>
      </c>
      <c r="D15" s="11">
        <v>16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93</v>
      </c>
      <c r="J15" s="12" t="s">
        <v>94</v>
      </c>
      <c r="K15" s="13" t="s">
        <v>39</v>
      </c>
      <c r="L15" s="11" t="str">
        <f>"000050"</f>
        <v>000050</v>
      </c>
      <c r="M15" s="10">
        <v>42808</v>
      </c>
      <c r="N15" s="11" t="str">
        <f>"000037"</f>
        <v>000037</v>
      </c>
      <c r="O15" s="10">
        <v>43073</v>
      </c>
      <c r="P15" s="11" t="str">
        <f>"000037"</f>
        <v>000037</v>
      </c>
      <c r="Q15" s="10">
        <v>43074</v>
      </c>
      <c r="R15" s="11">
        <v>16</v>
      </c>
      <c r="S15" s="11" t="str">
        <f>"005341"</f>
        <v>005341</v>
      </c>
      <c r="T15" s="10">
        <v>43335</v>
      </c>
      <c r="U15" s="14">
        <v>2.9210699999999998</v>
      </c>
      <c r="V15" s="14">
        <v>0.20318</v>
      </c>
      <c r="W15" s="14">
        <v>2.7178900000000001</v>
      </c>
      <c r="X15" s="11">
        <v>157</v>
      </c>
      <c r="Y15" s="10">
        <v>43318</v>
      </c>
      <c r="Z15" s="11">
        <v>9845065509</v>
      </c>
      <c r="AA15" s="12" t="s">
        <v>95</v>
      </c>
      <c r="AB15" s="11" t="s">
        <v>67</v>
      </c>
      <c r="AC15" s="12" t="s">
        <v>68</v>
      </c>
      <c r="AD15" s="11" t="s">
        <v>61</v>
      </c>
      <c r="AE15" s="12" t="s">
        <v>62</v>
      </c>
      <c r="AF15" s="14">
        <v>2.9210699999999999E-2</v>
      </c>
      <c r="AG15" s="11" t="s">
        <v>45</v>
      </c>
    </row>
    <row r="16" spans="1:33" x14ac:dyDescent="0.2">
      <c r="A16" s="8">
        <v>4936</v>
      </c>
      <c r="B16" s="9" t="s">
        <v>75</v>
      </c>
      <c r="C16" s="10">
        <v>43330</v>
      </c>
      <c r="D16" s="11">
        <v>16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96</v>
      </c>
      <c r="J16" s="12" t="s">
        <v>97</v>
      </c>
      <c r="K16" s="13" t="s">
        <v>39</v>
      </c>
      <c r="L16" s="11" t="str">
        <f>"000001"</f>
        <v>000001</v>
      </c>
      <c r="M16" s="10">
        <v>42462</v>
      </c>
      <c r="N16" s="11" t="str">
        <f>"000029"</f>
        <v>000029</v>
      </c>
      <c r="O16" s="10">
        <v>42593</v>
      </c>
      <c r="P16" s="11" t="str">
        <f>"010163"</f>
        <v>010163</v>
      </c>
      <c r="Q16" s="10">
        <v>42641</v>
      </c>
      <c r="R16" s="11">
        <v>15</v>
      </c>
      <c r="S16" s="11" t="str">
        <f>"005183"</f>
        <v>005183</v>
      </c>
      <c r="T16" s="10">
        <v>43326</v>
      </c>
      <c r="U16" s="14">
        <v>9.77881</v>
      </c>
      <c r="V16" s="14">
        <v>1.74881</v>
      </c>
      <c r="W16" s="14">
        <v>8.0299999999999994</v>
      </c>
      <c r="X16" s="11">
        <v>174</v>
      </c>
      <c r="Y16" s="10">
        <v>43330</v>
      </c>
      <c r="Z16" s="11">
        <v>0</v>
      </c>
      <c r="AA16" s="12" t="s">
        <v>98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9.7788100000000003E-2</v>
      </c>
      <c r="AG16" s="11" t="s">
        <v>45</v>
      </c>
    </row>
    <row r="17" spans="1:33" x14ac:dyDescent="0.2">
      <c r="A17" s="8">
        <v>4937</v>
      </c>
      <c r="B17" s="9" t="s">
        <v>75</v>
      </c>
      <c r="C17" s="10">
        <v>43330</v>
      </c>
      <c r="D17" s="11">
        <v>16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99</v>
      </c>
      <c r="J17" s="12" t="s">
        <v>100</v>
      </c>
      <c r="K17" s="13" t="s">
        <v>39</v>
      </c>
      <c r="L17" s="11" t="str">
        <f>"010002"</f>
        <v>010002</v>
      </c>
      <c r="M17" s="10">
        <v>42462</v>
      </c>
      <c r="N17" s="11" t="str">
        <f>"000032"</f>
        <v>000032</v>
      </c>
      <c r="O17" s="10">
        <v>42593</v>
      </c>
      <c r="P17" s="11" t="str">
        <f>"010164"</f>
        <v>010164</v>
      </c>
      <c r="Q17" s="10">
        <v>42641</v>
      </c>
      <c r="R17" s="11">
        <v>15</v>
      </c>
      <c r="S17" s="11" t="str">
        <f>"005184"</f>
        <v>005184</v>
      </c>
      <c r="T17" s="10">
        <v>43326</v>
      </c>
      <c r="U17" s="14">
        <v>10.44187</v>
      </c>
      <c r="V17" s="14">
        <v>1.7918700000000001</v>
      </c>
      <c r="W17" s="14">
        <v>8.65</v>
      </c>
      <c r="X17" s="11">
        <v>174</v>
      </c>
      <c r="Y17" s="10">
        <v>43330</v>
      </c>
      <c r="Z17" s="11">
        <v>0</v>
      </c>
      <c r="AA17" s="12" t="s">
        <v>98</v>
      </c>
      <c r="AB17" s="11" t="s">
        <v>41</v>
      </c>
      <c r="AC17" s="12" t="s">
        <v>42</v>
      </c>
      <c r="AD17" s="11" t="s">
        <v>43</v>
      </c>
      <c r="AE17" s="12" t="s">
        <v>44</v>
      </c>
      <c r="AF17" s="14">
        <v>0.1044187</v>
      </c>
      <c r="AG17" s="11" t="s">
        <v>45</v>
      </c>
    </row>
    <row r="18" spans="1:33" x14ac:dyDescent="0.2">
      <c r="A18" s="8">
        <v>4938</v>
      </c>
      <c r="B18" s="9" t="s">
        <v>75</v>
      </c>
      <c r="C18" s="10">
        <v>43330</v>
      </c>
      <c r="D18" s="11">
        <v>16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101</v>
      </c>
      <c r="J18" s="12" t="s">
        <v>102</v>
      </c>
      <c r="K18" s="13" t="s">
        <v>39</v>
      </c>
      <c r="L18" s="11" t="str">
        <f>"000004"</f>
        <v>000004</v>
      </c>
      <c r="M18" s="10">
        <v>42462</v>
      </c>
      <c r="N18" s="11" t="str">
        <f>"000030"</f>
        <v>000030</v>
      </c>
      <c r="O18" s="10">
        <v>42593</v>
      </c>
      <c r="P18" s="11" t="str">
        <f>"010166"</f>
        <v>010166</v>
      </c>
      <c r="Q18" s="10">
        <v>42641</v>
      </c>
      <c r="R18" s="11">
        <v>15</v>
      </c>
      <c r="S18" s="11" t="str">
        <f>"005185"</f>
        <v>005185</v>
      </c>
      <c r="T18" s="10">
        <v>43326</v>
      </c>
      <c r="U18" s="14">
        <v>8.8111800000000002</v>
      </c>
      <c r="V18" s="14">
        <v>1.6611800000000001</v>
      </c>
      <c r="W18" s="14">
        <v>7.15</v>
      </c>
      <c r="X18" s="11">
        <v>174</v>
      </c>
      <c r="Y18" s="10">
        <v>43330</v>
      </c>
      <c r="Z18" s="11">
        <v>0</v>
      </c>
      <c r="AA18" s="12" t="s">
        <v>98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v>8.8111800000000004E-2</v>
      </c>
      <c r="AG18" s="11" t="s">
        <v>45</v>
      </c>
    </row>
    <row r="19" spans="1:33" x14ac:dyDescent="0.2">
      <c r="A19" s="8">
        <v>5072</v>
      </c>
      <c r="B19" s="9" t="s">
        <v>75</v>
      </c>
      <c r="C19" s="10">
        <v>43337</v>
      </c>
      <c r="D19" s="11">
        <v>16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93</v>
      </c>
      <c r="J19" s="12" t="s">
        <v>94</v>
      </c>
      <c r="K19" s="13" t="s">
        <v>39</v>
      </c>
      <c r="L19" s="11" t="str">
        <f>"000050"</f>
        <v>000050</v>
      </c>
      <c r="M19" s="10">
        <v>42808</v>
      </c>
      <c r="N19" s="11" t="str">
        <f>"000037"</f>
        <v>000037</v>
      </c>
      <c r="O19" s="10">
        <v>43073</v>
      </c>
      <c r="P19" s="11" t="str">
        <f>"000037"</f>
        <v>000037</v>
      </c>
      <c r="Q19" s="10">
        <v>43074</v>
      </c>
      <c r="R19" s="11">
        <v>16</v>
      </c>
      <c r="S19" s="11" t="str">
        <f>"005341"</f>
        <v>005341</v>
      </c>
      <c r="T19" s="10">
        <v>43335</v>
      </c>
      <c r="U19" s="14">
        <v>2.0730200000000001</v>
      </c>
      <c r="V19" s="14">
        <v>0.29555999999999999</v>
      </c>
      <c r="W19" s="14">
        <v>1.77746</v>
      </c>
      <c r="X19" s="11">
        <v>180</v>
      </c>
      <c r="Y19" s="10">
        <v>43337</v>
      </c>
      <c r="Z19" s="11">
        <v>9845065509</v>
      </c>
      <c r="AA19" s="12" t="s">
        <v>95</v>
      </c>
      <c r="AB19" s="11" t="s">
        <v>67</v>
      </c>
      <c r="AC19" s="12" t="s">
        <v>68</v>
      </c>
      <c r="AD19" s="11" t="s">
        <v>61</v>
      </c>
      <c r="AE19" s="12" t="s">
        <v>62</v>
      </c>
      <c r="AF19" s="14">
        <v>2.0730200000000001E-2</v>
      </c>
      <c r="AG19" s="11" t="s">
        <v>45</v>
      </c>
    </row>
    <row r="20" spans="1:33" x14ac:dyDescent="0.2">
      <c r="A20" s="8">
        <v>5178</v>
      </c>
      <c r="B20" s="9" t="s">
        <v>103</v>
      </c>
      <c r="C20" s="10">
        <v>43346</v>
      </c>
      <c r="D20" s="11">
        <v>16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104</v>
      </c>
      <c r="J20" s="12" t="s">
        <v>105</v>
      </c>
      <c r="K20" s="13" t="s">
        <v>39</v>
      </c>
      <c r="L20" s="11" t="str">
        <f>"000003"</f>
        <v>000003</v>
      </c>
      <c r="M20" s="10">
        <v>42462</v>
      </c>
      <c r="N20" s="11" t="str">
        <f>"000031"</f>
        <v>000031</v>
      </c>
      <c r="O20" s="10">
        <v>42593</v>
      </c>
      <c r="P20" s="11" t="str">
        <f>"010165"</f>
        <v>010165</v>
      </c>
      <c r="Q20" s="10">
        <v>42641</v>
      </c>
      <c r="R20" s="11">
        <v>15</v>
      </c>
      <c r="S20" s="11" t="str">
        <f>"005332"</f>
        <v>005332</v>
      </c>
      <c r="T20" s="10">
        <v>43333</v>
      </c>
      <c r="U20" s="14">
        <v>8.9863999999999997</v>
      </c>
      <c r="V20" s="14">
        <v>1.6963999999999999</v>
      </c>
      <c r="W20" s="14">
        <v>7.29</v>
      </c>
      <c r="X20" s="11">
        <v>193</v>
      </c>
      <c r="Y20" s="10">
        <v>43346</v>
      </c>
      <c r="Z20" s="11">
        <v>0</v>
      </c>
      <c r="AA20" s="12" t="s">
        <v>98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f t="shared" ref="AF20:AF25" si="0">U20/100</f>
        <v>8.9863999999999999E-2</v>
      </c>
      <c r="AG20" s="11" t="s">
        <v>45</v>
      </c>
    </row>
    <row r="21" spans="1:33" x14ac:dyDescent="0.2">
      <c r="A21" s="8">
        <v>5933</v>
      </c>
      <c r="B21" s="9" t="s">
        <v>106</v>
      </c>
      <c r="C21" s="10">
        <v>43385</v>
      </c>
      <c r="D21" s="11">
        <v>16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107</v>
      </c>
      <c r="J21" s="12" t="s">
        <v>108</v>
      </c>
      <c r="K21" s="13" t="s">
        <v>109</v>
      </c>
      <c r="L21" s="11" t="str">
        <f>"000048"</f>
        <v>000048</v>
      </c>
      <c r="M21" s="10">
        <v>42670</v>
      </c>
      <c r="N21" s="11" t="str">
        <f>"000011"</f>
        <v>000011</v>
      </c>
      <c r="O21" s="10">
        <v>42885</v>
      </c>
      <c r="P21" s="11" t="str">
        <f>"000025"</f>
        <v>000025</v>
      </c>
      <c r="Q21" s="10">
        <v>42885</v>
      </c>
      <c r="R21" s="11">
        <v>16</v>
      </c>
      <c r="S21" s="11" t="str">
        <f>"003819"</f>
        <v>003819</v>
      </c>
      <c r="T21" s="10">
        <v>42927</v>
      </c>
      <c r="U21" s="14">
        <v>3</v>
      </c>
      <c r="V21" s="14">
        <v>0.3</v>
      </c>
      <c r="W21" s="14">
        <v>2.7</v>
      </c>
      <c r="X21" s="11">
        <v>234</v>
      </c>
      <c r="Y21" s="10">
        <v>43385</v>
      </c>
      <c r="Z21" s="11">
        <v>9945088458</v>
      </c>
      <c r="AA21" s="12" t="s">
        <v>110</v>
      </c>
      <c r="AB21" s="11" t="s">
        <v>51</v>
      </c>
      <c r="AC21" s="12" t="s">
        <v>52</v>
      </c>
      <c r="AD21" s="11" t="s">
        <v>53</v>
      </c>
      <c r="AE21" s="12" t="s">
        <v>54</v>
      </c>
      <c r="AF21" s="14">
        <f t="shared" si="0"/>
        <v>0.03</v>
      </c>
      <c r="AG21" s="11" t="s">
        <v>45</v>
      </c>
    </row>
    <row r="22" spans="1:33" x14ac:dyDescent="0.2">
      <c r="A22" s="8">
        <v>6871</v>
      </c>
      <c r="B22" s="9" t="s">
        <v>106</v>
      </c>
      <c r="C22" s="10">
        <v>43399</v>
      </c>
      <c r="D22" s="11">
        <v>16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111</v>
      </c>
      <c r="J22" s="12" t="s">
        <v>112</v>
      </c>
      <c r="K22" s="13" t="s">
        <v>113</v>
      </c>
      <c r="L22" s="11" t="str">
        <f>"000065"</f>
        <v>000065</v>
      </c>
      <c r="M22" s="10">
        <v>43362</v>
      </c>
      <c r="N22" s="11" t="str">
        <f>"000063"</f>
        <v>000063</v>
      </c>
      <c r="O22" s="10">
        <v>43362</v>
      </c>
      <c r="P22" s="11" t="str">
        <f>"000063"</f>
        <v>000063</v>
      </c>
      <c r="Q22" s="10">
        <v>43362</v>
      </c>
      <c r="R22" s="11">
        <v>16</v>
      </c>
      <c r="S22" s="11" t="str">
        <f>"006942"</f>
        <v>006942</v>
      </c>
      <c r="T22" s="10">
        <v>43398</v>
      </c>
      <c r="U22" s="14">
        <v>52.199779999999997</v>
      </c>
      <c r="V22" s="14">
        <v>1.6854499999999999</v>
      </c>
      <c r="W22" s="14">
        <v>50.514330000000001</v>
      </c>
      <c r="X22" s="11">
        <v>250</v>
      </c>
      <c r="Y22" s="10">
        <v>43399</v>
      </c>
      <c r="Z22" s="11">
        <v>9900881166</v>
      </c>
      <c r="AA22" s="12" t="s">
        <v>114</v>
      </c>
      <c r="AB22" s="11" t="s">
        <v>51</v>
      </c>
      <c r="AC22" s="12" t="s">
        <v>52</v>
      </c>
      <c r="AD22" s="11" t="s">
        <v>53</v>
      </c>
      <c r="AE22" s="12" t="s">
        <v>54</v>
      </c>
      <c r="AF22" s="14">
        <f t="shared" si="0"/>
        <v>0.52199779999999996</v>
      </c>
      <c r="AG22" s="11" t="s">
        <v>115</v>
      </c>
    </row>
    <row r="23" spans="1:33" x14ac:dyDescent="0.2">
      <c r="A23" s="8">
        <v>7823</v>
      </c>
      <c r="B23" s="9" t="s">
        <v>116</v>
      </c>
      <c r="C23" s="10">
        <v>43449</v>
      </c>
      <c r="D23" s="11">
        <v>16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117</v>
      </c>
      <c r="J23" s="12" t="s">
        <v>118</v>
      </c>
      <c r="K23" s="13" t="s">
        <v>119</v>
      </c>
      <c r="L23" s="11" t="str">
        <f>"000013"</f>
        <v>000013</v>
      </c>
      <c r="M23" s="10">
        <v>43320</v>
      </c>
      <c r="N23" s="11" t="str">
        <f>"000044"</f>
        <v>000044</v>
      </c>
      <c r="O23" s="10">
        <v>43409</v>
      </c>
      <c r="P23" s="11" t="str">
        <f>"000101"</f>
        <v>000101</v>
      </c>
      <c r="Q23" s="10">
        <v>43409</v>
      </c>
      <c r="R23" s="11">
        <v>18</v>
      </c>
      <c r="S23" s="11" t="str">
        <f>"007667"</f>
        <v>007667</v>
      </c>
      <c r="T23" s="10">
        <v>43437</v>
      </c>
      <c r="U23" s="14">
        <v>19.976379999999999</v>
      </c>
      <c r="V23" s="14">
        <v>2.3763800000000002</v>
      </c>
      <c r="W23" s="14">
        <v>17.600000000000001</v>
      </c>
      <c r="X23" s="11">
        <v>293</v>
      </c>
      <c r="Y23" s="10">
        <v>43449</v>
      </c>
      <c r="Z23" s="11">
        <v>9611354208</v>
      </c>
      <c r="AA23" s="12" t="s">
        <v>120</v>
      </c>
      <c r="AB23" s="11" t="s">
        <v>121</v>
      </c>
      <c r="AC23" s="12" t="s">
        <v>122</v>
      </c>
      <c r="AD23" s="11" t="s">
        <v>43</v>
      </c>
      <c r="AE23" s="12" t="s">
        <v>44</v>
      </c>
      <c r="AF23" s="14">
        <f t="shared" si="0"/>
        <v>0.19976379999999999</v>
      </c>
      <c r="AG23" s="11" t="s">
        <v>115</v>
      </c>
    </row>
    <row r="24" spans="1:33" x14ac:dyDescent="0.2">
      <c r="A24" s="8">
        <v>9009</v>
      </c>
      <c r="B24" s="9" t="s">
        <v>123</v>
      </c>
      <c r="C24" s="10">
        <v>43503</v>
      </c>
      <c r="D24" s="11">
        <v>16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124</v>
      </c>
      <c r="J24" s="12" t="s">
        <v>125</v>
      </c>
      <c r="K24" s="13" t="s">
        <v>49</v>
      </c>
      <c r="L24" s="11" t="str">
        <f>"000074"</f>
        <v>000074</v>
      </c>
      <c r="M24" s="10">
        <v>42746</v>
      </c>
      <c r="N24" s="11" t="str">
        <f>"000052"</f>
        <v>000052</v>
      </c>
      <c r="O24" s="10">
        <v>43482</v>
      </c>
      <c r="P24" s="11" t="str">
        <f>"000116"</f>
        <v>000116</v>
      </c>
      <c r="Q24" s="10">
        <v>43482</v>
      </c>
      <c r="R24" s="11"/>
      <c r="S24" s="11" t="str">
        <f>"009098"</f>
        <v>009098</v>
      </c>
      <c r="T24" s="10">
        <v>43502</v>
      </c>
      <c r="U24" s="14">
        <v>182.79900000000001</v>
      </c>
      <c r="V24" s="14">
        <v>9.2989999999999995</v>
      </c>
      <c r="W24" s="14">
        <v>173.5</v>
      </c>
      <c r="X24" s="11">
        <v>344</v>
      </c>
      <c r="Y24" s="10">
        <v>43503</v>
      </c>
      <c r="Z24" s="11">
        <v>9844185764</v>
      </c>
      <c r="AA24" s="12" t="s">
        <v>126</v>
      </c>
      <c r="AB24" s="11" t="s">
        <v>51</v>
      </c>
      <c r="AC24" s="12" t="s">
        <v>52</v>
      </c>
      <c r="AD24" s="11" t="s">
        <v>43</v>
      </c>
      <c r="AE24" s="12" t="s">
        <v>44</v>
      </c>
      <c r="AF24" s="14">
        <f t="shared" si="0"/>
        <v>1.82799</v>
      </c>
      <c r="AG24" s="11" t="s">
        <v>69</v>
      </c>
    </row>
    <row r="25" spans="1:33" x14ac:dyDescent="0.2">
      <c r="A25" s="8">
        <v>9010</v>
      </c>
      <c r="B25" s="9" t="s">
        <v>123</v>
      </c>
      <c r="C25" s="10">
        <v>43503</v>
      </c>
      <c r="D25" s="11">
        <v>16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124</v>
      </c>
      <c r="J25" s="12" t="s">
        <v>125</v>
      </c>
      <c r="K25" s="13" t="s">
        <v>49</v>
      </c>
      <c r="L25" s="11" t="str">
        <f>"000074"</f>
        <v>000074</v>
      </c>
      <c r="M25" s="10">
        <v>42746</v>
      </c>
      <c r="N25" s="11" t="str">
        <f>"000052"</f>
        <v>000052</v>
      </c>
      <c r="O25" s="10">
        <v>43482</v>
      </c>
      <c r="P25" s="11" t="str">
        <f>"000116"</f>
        <v>000116</v>
      </c>
      <c r="Q25" s="10">
        <v>43482</v>
      </c>
      <c r="R25" s="11"/>
      <c r="S25" s="11" t="str">
        <f>"009098"</f>
        <v>009098</v>
      </c>
      <c r="T25" s="10">
        <v>43502</v>
      </c>
      <c r="U25" s="14">
        <v>108.8053</v>
      </c>
      <c r="V25" s="14">
        <v>5.5053000000000001</v>
      </c>
      <c r="W25" s="14">
        <v>103.3</v>
      </c>
      <c r="X25" s="11">
        <v>344</v>
      </c>
      <c r="Y25" s="10">
        <v>43503</v>
      </c>
      <c r="Z25" s="11">
        <v>9844185764</v>
      </c>
      <c r="AA25" s="12" t="s">
        <v>126</v>
      </c>
      <c r="AB25" s="11" t="s">
        <v>51</v>
      </c>
      <c r="AC25" s="12" t="s">
        <v>52</v>
      </c>
      <c r="AD25" s="11" t="s">
        <v>43</v>
      </c>
      <c r="AE25" s="12" t="s">
        <v>44</v>
      </c>
      <c r="AF25" s="14">
        <f t="shared" si="0"/>
        <v>1.0880529999999999</v>
      </c>
      <c r="AG25" s="11" t="s">
        <v>69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2019-06-12T10:59:22Z</dcterms:modified>
</cp:coreProperties>
</file>