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ownloads\2019-20 Budget Input\Budget Performance Report 2018-19\Data for Openwork Page 2018-19 BPR\Contractor Bill Paid (BR)\"/>
    </mc:Choice>
  </mc:AlternateContent>
  <bookViews>
    <workbookView xWindow="0" yWindow="0" windowWidth="15360" windowHeight="7755"/>
  </bookViews>
  <sheets>
    <sheet name="1st Apr 2018 31st Mar 2019" sheetId="1" r:id="rId1"/>
  </sheets>
  <definedNames>
    <definedName name="_xlnm._FilterDatabase" localSheetId="0" hidden="1">'1st Apr 2018 31st Mar 2019'!$A$1:$AG$1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F21" i="1" l="1"/>
  <c r="S21" i="1"/>
  <c r="P21" i="1"/>
  <c r="N21" i="1"/>
  <c r="L21" i="1"/>
  <c r="AF20" i="1"/>
  <c r="S20" i="1"/>
  <c r="P20" i="1"/>
  <c r="N20" i="1"/>
  <c r="L20" i="1"/>
  <c r="AF19" i="1"/>
  <c r="S19" i="1"/>
  <c r="P19" i="1"/>
  <c r="N19" i="1"/>
  <c r="L19" i="1"/>
  <c r="AF18" i="1"/>
  <c r="S18" i="1"/>
  <c r="P18" i="1"/>
  <c r="N18" i="1"/>
  <c r="L18" i="1"/>
  <c r="AF17" i="1"/>
  <c r="S17" i="1"/>
  <c r="P17" i="1"/>
  <c r="N17" i="1"/>
  <c r="L17" i="1"/>
  <c r="AF16" i="1"/>
  <c r="S16" i="1"/>
  <c r="P16" i="1"/>
  <c r="N16" i="1"/>
  <c r="L16" i="1"/>
  <c r="AF15" i="1"/>
  <c r="S15" i="1"/>
  <c r="P15" i="1"/>
  <c r="N15" i="1"/>
  <c r="L15" i="1"/>
  <c r="AF14" i="1"/>
  <c r="S14" i="1"/>
  <c r="P14" i="1"/>
  <c r="N14" i="1"/>
  <c r="L14" i="1"/>
  <c r="AF13" i="1"/>
  <c r="S13" i="1"/>
  <c r="P13" i="1"/>
  <c r="N13" i="1"/>
  <c r="L13" i="1"/>
  <c r="S12" i="1"/>
  <c r="P12" i="1"/>
  <c r="N12" i="1"/>
  <c r="L12" i="1"/>
  <c r="S11" i="1"/>
  <c r="P11" i="1"/>
  <c r="N11" i="1"/>
  <c r="L11" i="1"/>
  <c r="S10" i="1"/>
  <c r="P10" i="1"/>
  <c r="N10" i="1"/>
  <c r="L10" i="1"/>
  <c r="S9" i="1"/>
  <c r="P9" i="1"/>
  <c r="N9" i="1"/>
  <c r="L9" i="1"/>
  <c r="S8" i="1"/>
  <c r="P8" i="1"/>
  <c r="N8" i="1"/>
  <c r="L8" i="1"/>
  <c r="S7" i="1"/>
  <c r="P7" i="1"/>
  <c r="N7" i="1"/>
  <c r="L7" i="1"/>
  <c r="S6" i="1"/>
  <c r="P6" i="1"/>
  <c r="N6" i="1"/>
  <c r="L6" i="1"/>
  <c r="S5" i="1"/>
  <c r="P5" i="1"/>
  <c r="N5" i="1"/>
  <c r="L5" i="1"/>
  <c r="S4" i="1"/>
  <c r="P4" i="1"/>
  <c r="N4" i="1"/>
  <c r="L4" i="1"/>
  <c r="S3" i="1"/>
  <c r="P3" i="1"/>
  <c r="N3" i="1"/>
  <c r="L3" i="1"/>
  <c r="S2" i="1"/>
  <c r="P2" i="1"/>
  <c r="N2" i="1"/>
  <c r="L2" i="1"/>
</calcChain>
</file>

<file path=xl/sharedStrings.xml><?xml version="1.0" encoding="utf-8"?>
<sst xmlns="http://schemas.openxmlformats.org/spreadsheetml/2006/main" count="313" uniqueCount="134">
  <si>
    <t>SL No</t>
  </si>
  <si>
    <t>Month</t>
  </si>
  <si>
    <t>Date</t>
  </si>
  <si>
    <t>Ward_No</t>
  </si>
  <si>
    <t>Ward_Name</t>
  </si>
  <si>
    <t>Sub_Division</t>
  </si>
  <si>
    <t>Division</t>
  </si>
  <si>
    <t>Zone</t>
  </si>
  <si>
    <t>Job_Code</t>
  </si>
  <si>
    <t>Job_Description</t>
  </si>
  <si>
    <t>Category</t>
  </si>
  <si>
    <t>Work_ Order</t>
  </si>
  <si>
    <t>Work_Order_Date</t>
  </si>
  <si>
    <t>Sub Bill Register_No</t>
  </si>
  <si>
    <t>Sub Bill Register_Date</t>
  </si>
  <si>
    <t>Bill Register No</t>
  </si>
  <si>
    <t>Bill Register Date</t>
  </si>
  <si>
    <t>Job Code Year</t>
  </si>
  <si>
    <t>CBR_No</t>
  </si>
  <si>
    <t>CBR_Date</t>
  </si>
  <si>
    <t>Gross_ Amount In Lakhs</t>
  </si>
  <si>
    <t>Deduction In Lakhs</t>
  </si>
  <si>
    <t>Nett_ Amount In Lakhs</t>
  </si>
  <si>
    <t>RTGS_No</t>
  </si>
  <si>
    <t>RTGS_Date</t>
  </si>
  <si>
    <t>Contractor Number</t>
  </si>
  <si>
    <t>Contractor_Name</t>
  </si>
  <si>
    <t>P_Code</t>
  </si>
  <si>
    <t>Budget_Head</t>
  </si>
  <si>
    <t>Budget_ Head_ID</t>
  </si>
  <si>
    <t>Engineer Details</t>
  </si>
  <si>
    <t>Gross_ Amount In Cr</t>
  </si>
  <si>
    <t xml:space="preserve">Current/Pending /Spill over </t>
  </si>
  <si>
    <t>April</t>
  </si>
  <si>
    <t>Giri Nagara</t>
  </si>
  <si>
    <t>Basavana Gudi</t>
  </si>
  <si>
    <t>South</t>
  </si>
  <si>
    <t>162-17-000010</t>
  </si>
  <si>
    <t>Improvements and providing childrfen play equipments and other development works in Panchavati park and in Pushpanjali park in Girinagar ward o 162</t>
  </si>
  <si>
    <t>Trees, Parks &amp; Playgrounds</t>
  </si>
  <si>
    <t>Thaggikappae Srirangaiah Mahadeva</t>
  </si>
  <si>
    <t>P3111</t>
  </si>
  <si>
    <t>State Finance Commission Untied Grant Works</t>
  </si>
  <si>
    <t>ddo422</t>
  </si>
  <si>
    <t xml:space="preserve"> Executive Engineer Project - South Zone</t>
  </si>
  <si>
    <t>Pending</t>
  </si>
  <si>
    <t>May</t>
  </si>
  <si>
    <t>162-16-000022</t>
  </si>
  <si>
    <t>Detailed estimate for Restoration of BWSSB water supply and sanitary road cutting in ward no 162 Girinagar</t>
  </si>
  <si>
    <t>Water &amp; Sanitary</t>
  </si>
  <si>
    <t>Sri.S.H Anilkumar</t>
  </si>
  <si>
    <t>P1802</t>
  </si>
  <si>
    <t>Water Supply New Areas</t>
  </si>
  <si>
    <t>ddo489</t>
  </si>
  <si>
    <t xml:space="preserve"> Assistant Executive Engineer Girinagar South Zone</t>
  </si>
  <si>
    <t>162-16-000007</t>
  </si>
  <si>
    <t>Annual Emergency ward and footpath maintenance in ward no-162 Girinagara</t>
  </si>
  <si>
    <t>Footpaths &amp; Walkability</t>
  </si>
  <si>
    <t>N.Pavan kumar</t>
  </si>
  <si>
    <t>P1771</t>
  </si>
  <si>
    <t>Zone Works - POW Works</t>
  </si>
  <si>
    <t>June</t>
  </si>
  <si>
    <t>162-16-000011</t>
  </si>
  <si>
    <t>Improvements to drains and roads from 1st A cross to Vidyanagara SWD 7th block in ward no-162 Girinagara</t>
  </si>
  <si>
    <t>G.Umapathi</t>
  </si>
  <si>
    <t>162-16-000010</t>
  </si>
  <si>
    <t>Construction of culverts in ward no-162 Girinagara</t>
  </si>
  <si>
    <t>Roads &amp; Drivablility</t>
  </si>
  <si>
    <t>Sri. B Shivashankar</t>
  </si>
  <si>
    <t>July</t>
  </si>
  <si>
    <t>162-17-000012</t>
  </si>
  <si>
    <t>Pothole Filling and Patches in Girinagara Ward No-162.</t>
  </si>
  <si>
    <t>Sri.P Gopal Krishna</t>
  </si>
  <si>
    <t>Spill Over</t>
  </si>
  <si>
    <t>162-16-000003</t>
  </si>
  <si>
    <t>Operation and Maintenance of Street Lighting System in Ward No.162 Package S-15 of South Zone</t>
  </si>
  <si>
    <t>M/S Vijayalakshmi Associates</t>
  </si>
  <si>
    <t>P0300</t>
  </si>
  <si>
    <t>M and R to Street Lights - Replacement of Burnt Bulbs etc. (Package)</t>
  </si>
  <si>
    <t>ddo258</t>
  </si>
  <si>
    <t xml:space="preserve"> Executive Engineer Electrical South Zone</t>
  </si>
  <si>
    <t>162-18-000005</t>
  </si>
  <si>
    <t>Construction of RCC Box drain to SWD behind BMTC bus stand Vidyanagara in ward no.162</t>
  </si>
  <si>
    <t>D M Chandresh</t>
  </si>
  <si>
    <t>P3106</t>
  </si>
  <si>
    <t>Nagarothana Works</t>
  </si>
  <si>
    <t>ddo313</t>
  </si>
  <si>
    <t xml:space="preserve"> Chief Engineer SWD Central Zone</t>
  </si>
  <si>
    <t>162-17-000028</t>
  </si>
  <si>
    <t>Providing drinking water works in Ward No 162 in Basavangudi Division</t>
  </si>
  <si>
    <t>Drinking Water</t>
  </si>
  <si>
    <t>Sri. N. Damodaram (M/S. Nanuri construction)</t>
  </si>
  <si>
    <t>P3110</t>
  </si>
  <si>
    <t>14th Finance Commission Grant Works</t>
  </si>
  <si>
    <t>Current</t>
  </si>
  <si>
    <t>August</t>
  </si>
  <si>
    <t>162-16-000013</t>
  </si>
  <si>
    <t>Fixing name boards and lettering to old name boards in ward no-162 Girinagara</t>
  </si>
  <si>
    <t>Sri. S Nagendra Kumar</t>
  </si>
  <si>
    <t>September</t>
  </si>
  <si>
    <t>162-16-000006</t>
  </si>
  <si>
    <t>Engaging Silt and tractor for ward maintenance in ward no-162 Girinagara</t>
  </si>
  <si>
    <t xml:space="preserve">Sri.K M Lokesh </t>
  </si>
  <si>
    <t>October</t>
  </si>
  <si>
    <t>Storm Water Drains</t>
  </si>
  <si>
    <t>M/S Bvh consulting Engineers</t>
  </si>
  <si>
    <t>162-13-000042</t>
  </si>
  <si>
    <t xml:space="preserve">Restoration of Drain covering slabs kerbs and painting to kerb stones in Nagendra block in ward no 162. </t>
  </si>
  <si>
    <t>Technical Managaer-3, KRIDL</t>
  </si>
  <si>
    <t>P2201</t>
  </si>
  <si>
    <t>Assembly Constituency Development Works under BBMP</t>
  </si>
  <si>
    <t>162-16-000018</t>
  </si>
  <si>
    <t>Construction of concrete road (balance reach) in BSK 3rd phase, Byrappa block</t>
  </si>
  <si>
    <t>Sri. Ramaiah Lokesh</t>
  </si>
  <si>
    <t>November</t>
  </si>
  <si>
    <t>162-17-000022</t>
  </si>
  <si>
    <t>Improvements and Construction of Drains Balance portion at Girinagara 1st Phase fron 2nd C main to SWD in Girinagara Ward No-162.</t>
  </si>
  <si>
    <t>Sri.K C SRIDHAR</t>
  </si>
  <si>
    <t>December</t>
  </si>
  <si>
    <t>162-16-000023</t>
  </si>
  <si>
    <t>Detailed estimate for Providing and drilling borewells in ward no 162 Girinagar</t>
  </si>
  <si>
    <t>Sri.B.K Bhaskar (Sree Bharathi Electricals)</t>
  </si>
  <si>
    <t>January</t>
  </si>
  <si>
    <t>162-17-000011</t>
  </si>
  <si>
    <t>Improvements and providing children play equipments and other development works in Vishweshwarayya park at Girinagar ward no 162</t>
  </si>
  <si>
    <t>T.S.Mahadev</t>
  </si>
  <si>
    <t>February</t>
  </si>
  <si>
    <t>162-17-000042</t>
  </si>
  <si>
    <t>Sinking energizing and commsissoning including new borewell in girinagar ward no 162</t>
  </si>
  <si>
    <t>Sanjay N B</t>
  </si>
  <si>
    <t>March</t>
  </si>
  <si>
    <t>162-17-000018</t>
  </si>
  <si>
    <t>Improvements to Drains of 6th main East side Nagendra Block from 50 feet road to 2nd cross and surrounding in Girinagara Ward No-162.</t>
  </si>
  <si>
    <t>Sri.K Kodanda Babu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</si>
</sst>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1" fontId="2" fillId="0" borderId="1" xfId="0" applyNumberFormat="1" applyFont="1" applyBorder="1" applyAlignment="1">
      <alignment horizontal="left" vertical="center"/>
    </xf>
    <xf numFmtId="15" fontId="2" fillId="0" borderId="1" xfId="0" applyNumberFormat="1" applyFont="1" applyBorder="1" applyAlignment="1">
      <alignment horizontal="left" vertical="center"/>
    </xf>
    <xf numFmtId="15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2" fontId="2" fillId="0" borderId="1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1"/>
  <sheetViews>
    <sheetView tabSelected="1" workbookViewId="0">
      <pane ySplit="1" topLeftCell="A2" activePane="bottomLeft" state="frozen"/>
      <selection activeCell="H1" sqref="H1"/>
      <selection pane="bottomLeft" activeCell="D9" sqref="D9"/>
    </sheetView>
  </sheetViews>
  <sheetFormatPr defaultRowHeight="12.75" x14ac:dyDescent="0.2"/>
  <cols>
    <col min="1" max="1" width="6" style="5" bestFit="1" customWidth="1"/>
    <col min="2" max="2" width="9.140625" style="5" bestFit="1" customWidth="1"/>
    <col min="3" max="3" width="9.5703125" style="5" customWidth="1"/>
    <col min="4" max="4" width="8.42578125" style="5" customWidth="1"/>
    <col min="5" max="5" width="16.28515625" style="6" bestFit="1" customWidth="1"/>
    <col min="6" max="6" width="10.7109375" style="6" bestFit="1" customWidth="1"/>
    <col min="7" max="8" width="9.140625" style="6" bestFit="1" customWidth="1"/>
    <col min="9" max="9" width="14.85546875" style="5" customWidth="1"/>
    <col min="10" max="10" width="14.140625" style="4" customWidth="1"/>
    <col min="11" max="11" width="22.85546875" style="5" bestFit="1" customWidth="1"/>
    <col min="12" max="12" width="7.140625" style="5" customWidth="1"/>
    <col min="13" max="13" width="9.7109375" style="5" customWidth="1"/>
    <col min="14" max="14" width="11.85546875" style="5" customWidth="1"/>
    <col min="15" max="15" width="9.42578125" style="5" customWidth="1"/>
    <col min="16" max="16" width="10.28515625" style="5" customWidth="1"/>
    <col min="17" max="17" width="10" style="5" customWidth="1"/>
    <col min="18" max="18" width="7.85546875" style="5" customWidth="1"/>
    <col min="19" max="20" width="9.5703125" style="5" bestFit="1" customWidth="1"/>
    <col min="21" max="21" width="12.7109375" style="7" customWidth="1"/>
    <col min="22" max="22" width="9" style="7" bestFit="1" customWidth="1"/>
    <col min="23" max="23" width="12.140625" style="7" customWidth="1"/>
    <col min="24" max="24" width="6.140625" style="5" customWidth="1"/>
    <col min="25" max="25" width="9.5703125" style="5" bestFit="1" customWidth="1"/>
    <col min="26" max="26" width="11.7109375" style="5" customWidth="1"/>
    <col min="27" max="27" width="18.42578125" style="4" customWidth="1"/>
    <col min="28" max="28" width="7.85546875" style="5" customWidth="1"/>
    <col min="29" max="29" width="16.85546875" style="4" customWidth="1"/>
    <col min="30" max="30" width="9.140625" style="5" customWidth="1"/>
    <col min="31" max="31" width="14.140625" style="4" customWidth="1"/>
    <col min="32" max="32" width="11.42578125" style="5" bestFit="1" customWidth="1"/>
    <col min="33" max="33" width="14" style="5" customWidth="1"/>
    <col min="34" max="16384" width="9.140625" style="4"/>
  </cols>
  <sheetData>
    <row r="1" spans="1:33" s="3" customFormat="1" ht="24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1" t="s">
        <v>18</v>
      </c>
      <c r="T1" s="1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1" t="s">
        <v>24</v>
      </c>
      <c r="Z1" s="2" t="s">
        <v>25</v>
      </c>
      <c r="AA1" s="1" t="s">
        <v>26</v>
      </c>
      <c r="AB1" s="1" t="s">
        <v>27</v>
      </c>
      <c r="AC1" s="1" t="s">
        <v>28</v>
      </c>
      <c r="AD1" s="2" t="s">
        <v>29</v>
      </c>
      <c r="AE1" s="1" t="s">
        <v>30</v>
      </c>
      <c r="AF1" s="2" t="s">
        <v>31</v>
      </c>
      <c r="AG1" s="2" t="s">
        <v>32</v>
      </c>
    </row>
    <row r="2" spans="1:33" x14ac:dyDescent="0.2">
      <c r="A2" s="8">
        <v>552</v>
      </c>
      <c r="B2" s="9" t="s">
        <v>33</v>
      </c>
      <c r="C2" s="10">
        <v>43203</v>
      </c>
      <c r="D2" s="11">
        <v>162</v>
      </c>
      <c r="E2" s="12" t="s">
        <v>34</v>
      </c>
      <c r="F2" s="12" t="s">
        <v>34</v>
      </c>
      <c r="G2" s="12" t="s">
        <v>35</v>
      </c>
      <c r="H2" s="12" t="s">
        <v>36</v>
      </c>
      <c r="I2" s="11" t="s">
        <v>37</v>
      </c>
      <c r="J2" s="12" t="s">
        <v>38</v>
      </c>
      <c r="K2" s="13" t="s">
        <v>39</v>
      </c>
      <c r="L2" s="11" t="str">
        <f>"000087"</f>
        <v>000087</v>
      </c>
      <c r="M2" s="10">
        <v>43178</v>
      </c>
      <c r="N2" s="11" t="str">
        <f>"000046"</f>
        <v>000046</v>
      </c>
      <c r="O2" s="10">
        <v>43178</v>
      </c>
      <c r="P2" s="11" t="str">
        <f>"000052"</f>
        <v>000052</v>
      </c>
      <c r="Q2" s="10">
        <v>43181</v>
      </c>
      <c r="R2" s="11">
        <v>17</v>
      </c>
      <c r="S2" s="11" t="str">
        <f>"000484"</f>
        <v>000484</v>
      </c>
      <c r="T2" s="10">
        <v>43202</v>
      </c>
      <c r="U2" s="14">
        <v>35.808959999999999</v>
      </c>
      <c r="V2" s="14">
        <v>2.6441499999999998</v>
      </c>
      <c r="W2" s="14">
        <v>33.164810000000003</v>
      </c>
      <c r="X2" s="11">
        <v>16</v>
      </c>
      <c r="Y2" s="10">
        <v>43203</v>
      </c>
      <c r="Z2" s="11">
        <v>9986437766</v>
      </c>
      <c r="AA2" s="12" t="s">
        <v>40</v>
      </c>
      <c r="AB2" s="11" t="s">
        <v>41</v>
      </c>
      <c r="AC2" s="12" t="s">
        <v>42</v>
      </c>
      <c r="AD2" s="11" t="s">
        <v>43</v>
      </c>
      <c r="AE2" s="12" t="s">
        <v>44</v>
      </c>
      <c r="AF2" s="14">
        <v>0.35808960000000001</v>
      </c>
      <c r="AG2" s="11" t="s">
        <v>45</v>
      </c>
    </row>
    <row r="3" spans="1:33" x14ac:dyDescent="0.2">
      <c r="A3" s="8">
        <v>1139</v>
      </c>
      <c r="B3" s="9" t="s">
        <v>46</v>
      </c>
      <c r="C3" s="10">
        <v>43230</v>
      </c>
      <c r="D3" s="11">
        <v>162</v>
      </c>
      <c r="E3" s="12" t="s">
        <v>34</v>
      </c>
      <c r="F3" s="12" t="s">
        <v>34</v>
      </c>
      <c r="G3" s="12" t="s">
        <v>35</v>
      </c>
      <c r="H3" s="12" t="s">
        <v>36</v>
      </c>
      <c r="I3" s="11" t="s">
        <v>47</v>
      </c>
      <c r="J3" s="12" t="s">
        <v>48</v>
      </c>
      <c r="K3" s="13" t="s">
        <v>49</v>
      </c>
      <c r="L3" s="11" t="str">
        <f>"000011"</f>
        <v>000011</v>
      </c>
      <c r="M3" s="10">
        <v>42829</v>
      </c>
      <c r="N3" s="11" t="str">
        <f>"000090"</f>
        <v>000090</v>
      </c>
      <c r="O3" s="10">
        <v>42763</v>
      </c>
      <c r="P3" s="11" t="str">
        <f>"000268"</f>
        <v>000268</v>
      </c>
      <c r="Q3" s="10">
        <v>42779</v>
      </c>
      <c r="R3" s="11">
        <v>16</v>
      </c>
      <c r="S3" s="11" t="str">
        <f>"001321"</f>
        <v>001321</v>
      </c>
      <c r="T3" s="10">
        <v>43229</v>
      </c>
      <c r="U3" s="14">
        <v>14.75</v>
      </c>
      <c r="V3" s="14">
        <v>1.9568000000000001</v>
      </c>
      <c r="W3" s="14">
        <v>12.793200000000001</v>
      </c>
      <c r="X3" s="11">
        <v>48</v>
      </c>
      <c r="Y3" s="10">
        <v>43230</v>
      </c>
      <c r="Z3" s="11">
        <v>9845157138</v>
      </c>
      <c r="AA3" s="12" t="s">
        <v>50</v>
      </c>
      <c r="AB3" s="11" t="s">
        <v>51</v>
      </c>
      <c r="AC3" s="12" t="s">
        <v>52</v>
      </c>
      <c r="AD3" s="11" t="s">
        <v>53</v>
      </c>
      <c r="AE3" s="12" t="s">
        <v>54</v>
      </c>
      <c r="AF3" s="14">
        <v>0.14749999999999999</v>
      </c>
      <c r="AG3" s="11" t="s">
        <v>45</v>
      </c>
    </row>
    <row r="4" spans="1:33" x14ac:dyDescent="0.2">
      <c r="A4" s="8">
        <v>1248</v>
      </c>
      <c r="B4" s="9" t="s">
        <v>46</v>
      </c>
      <c r="C4" s="10">
        <v>43238</v>
      </c>
      <c r="D4" s="11">
        <v>162</v>
      </c>
      <c r="E4" s="12" t="s">
        <v>34</v>
      </c>
      <c r="F4" s="12" t="s">
        <v>34</v>
      </c>
      <c r="G4" s="12" t="s">
        <v>35</v>
      </c>
      <c r="H4" s="12" t="s">
        <v>36</v>
      </c>
      <c r="I4" s="11" t="s">
        <v>55</v>
      </c>
      <c r="J4" s="12" t="s">
        <v>56</v>
      </c>
      <c r="K4" s="13" t="s">
        <v>57</v>
      </c>
      <c r="L4" s="11" t="str">
        <f>"00001A"</f>
        <v>00001A</v>
      </c>
      <c r="M4" s="10">
        <v>42462</v>
      </c>
      <c r="N4" s="11" t="str">
        <f>"000062"</f>
        <v>000062</v>
      </c>
      <c r="O4" s="10">
        <v>42552</v>
      </c>
      <c r="P4" s="11" t="str">
        <f>"000203"</f>
        <v>000203</v>
      </c>
      <c r="Q4" s="10">
        <v>42613</v>
      </c>
      <c r="R4" s="11">
        <v>16</v>
      </c>
      <c r="S4" s="11" t="str">
        <f>"001476"</f>
        <v>001476</v>
      </c>
      <c r="T4" s="10">
        <v>43236</v>
      </c>
      <c r="U4" s="14">
        <v>9.2850000000000001</v>
      </c>
      <c r="V4" s="14">
        <v>1.175</v>
      </c>
      <c r="W4" s="14">
        <v>8.11</v>
      </c>
      <c r="X4" s="11">
        <v>52</v>
      </c>
      <c r="Y4" s="10">
        <v>43238</v>
      </c>
      <c r="Z4" s="11">
        <v>9663572931</v>
      </c>
      <c r="AA4" s="12" t="s">
        <v>58</v>
      </c>
      <c r="AB4" s="11" t="s">
        <v>59</v>
      </c>
      <c r="AC4" s="12" t="s">
        <v>60</v>
      </c>
      <c r="AD4" s="11" t="s">
        <v>53</v>
      </c>
      <c r="AE4" s="12" t="s">
        <v>54</v>
      </c>
      <c r="AF4" s="14">
        <v>9.2850000000000002E-2</v>
      </c>
      <c r="AG4" s="11" t="s">
        <v>45</v>
      </c>
    </row>
    <row r="5" spans="1:33" x14ac:dyDescent="0.2">
      <c r="A5" s="8">
        <v>2609</v>
      </c>
      <c r="B5" s="9" t="s">
        <v>61</v>
      </c>
      <c r="C5" s="10">
        <v>43274</v>
      </c>
      <c r="D5" s="11">
        <v>162</v>
      </c>
      <c r="E5" s="12" t="s">
        <v>34</v>
      </c>
      <c r="F5" s="12" t="s">
        <v>34</v>
      </c>
      <c r="G5" s="12" t="s">
        <v>35</v>
      </c>
      <c r="H5" s="12" t="s">
        <v>36</v>
      </c>
      <c r="I5" s="11" t="s">
        <v>62</v>
      </c>
      <c r="J5" s="12" t="s">
        <v>63</v>
      </c>
      <c r="K5" s="13" t="s">
        <v>57</v>
      </c>
      <c r="L5" s="11" t="str">
        <f>"000041"</f>
        <v>000041</v>
      </c>
      <c r="M5" s="10">
        <v>42420</v>
      </c>
      <c r="N5" s="11" t="str">
        <f>"000069"</f>
        <v>000069</v>
      </c>
      <c r="O5" s="10">
        <v>42627</v>
      </c>
      <c r="P5" s="11" t="str">
        <f>"000225"</f>
        <v>000225</v>
      </c>
      <c r="Q5" s="10">
        <v>42628</v>
      </c>
      <c r="R5" s="11">
        <v>16</v>
      </c>
      <c r="S5" s="11" t="str">
        <f>"002637"</f>
        <v>002637</v>
      </c>
      <c r="T5" s="10">
        <v>43269</v>
      </c>
      <c r="U5" s="14">
        <v>18.254999999999999</v>
      </c>
      <c r="V5" s="14">
        <v>2.4</v>
      </c>
      <c r="W5" s="14">
        <v>15.855</v>
      </c>
      <c r="X5" s="11">
        <v>99</v>
      </c>
      <c r="Y5" s="10">
        <v>43274</v>
      </c>
      <c r="Z5" s="11">
        <v>9448026974</v>
      </c>
      <c r="AA5" s="12" t="s">
        <v>64</v>
      </c>
      <c r="AB5" s="11" t="s">
        <v>59</v>
      </c>
      <c r="AC5" s="12" t="s">
        <v>60</v>
      </c>
      <c r="AD5" s="11" t="s">
        <v>53</v>
      </c>
      <c r="AE5" s="12" t="s">
        <v>54</v>
      </c>
      <c r="AF5" s="14">
        <v>0.18254999999999999</v>
      </c>
      <c r="AG5" s="11" t="s">
        <v>45</v>
      </c>
    </row>
    <row r="6" spans="1:33" x14ac:dyDescent="0.2">
      <c r="A6" s="8">
        <v>2610</v>
      </c>
      <c r="B6" s="9" t="s">
        <v>61</v>
      </c>
      <c r="C6" s="10">
        <v>43274</v>
      </c>
      <c r="D6" s="11">
        <v>162</v>
      </c>
      <c r="E6" s="12" t="s">
        <v>34</v>
      </c>
      <c r="F6" s="12" t="s">
        <v>34</v>
      </c>
      <c r="G6" s="12" t="s">
        <v>35</v>
      </c>
      <c r="H6" s="12" t="s">
        <v>36</v>
      </c>
      <c r="I6" s="11" t="s">
        <v>65</v>
      </c>
      <c r="J6" s="12" t="s">
        <v>66</v>
      </c>
      <c r="K6" s="13" t="s">
        <v>67</v>
      </c>
      <c r="L6" s="11" t="str">
        <f>"000003"</f>
        <v>000003</v>
      </c>
      <c r="M6" s="10">
        <v>42611</v>
      </c>
      <c r="N6" s="11" t="str">
        <f>"000074"</f>
        <v>000074</v>
      </c>
      <c r="O6" s="10">
        <v>42671</v>
      </c>
      <c r="P6" s="11" t="str">
        <f>"000234"</f>
        <v>000234</v>
      </c>
      <c r="Q6" s="10">
        <v>42671</v>
      </c>
      <c r="R6" s="11">
        <v>16</v>
      </c>
      <c r="S6" s="11" t="str">
        <f>"002824"</f>
        <v>002824</v>
      </c>
      <c r="T6" s="10">
        <v>43273</v>
      </c>
      <c r="U6" s="14">
        <v>9.83</v>
      </c>
      <c r="V6" s="14">
        <v>1.244</v>
      </c>
      <c r="W6" s="14">
        <v>8.5860000000000003</v>
      </c>
      <c r="X6" s="11">
        <v>99</v>
      </c>
      <c r="Y6" s="10">
        <v>43274</v>
      </c>
      <c r="Z6" s="11">
        <v>9448493639</v>
      </c>
      <c r="AA6" s="12" t="s">
        <v>68</v>
      </c>
      <c r="AB6" s="11" t="s">
        <v>59</v>
      </c>
      <c r="AC6" s="12" t="s">
        <v>60</v>
      </c>
      <c r="AD6" s="11" t="s">
        <v>53</v>
      </c>
      <c r="AE6" s="12" t="s">
        <v>54</v>
      </c>
      <c r="AF6" s="14">
        <v>9.8299999999999998E-2</v>
      </c>
      <c r="AG6" s="11" t="s">
        <v>45</v>
      </c>
    </row>
    <row r="7" spans="1:33" x14ac:dyDescent="0.2">
      <c r="A7" s="8">
        <v>2934</v>
      </c>
      <c r="B7" s="9" t="s">
        <v>69</v>
      </c>
      <c r="C7" s="10">
        <v>43283</v>
      </c>
      <c r="D7" s="11">
        <v>162</v>
      </c>
      <c r="E7" s="12" t="s">
        <v>34</v>
      </c>
      <c r="F7" s="12" t="s">
        <v>34</v>
      </c>
      <c r="G7" s="12" t="s">
        <v>35</v>
      </c>
      <c r="H7" s="12" t="s">
        <v>36</v>
      </c>
      <c r="I7" s="11" t="s">
        <v>70</v>
      </c>
      <c r="J7" s="12" t="s">
        <v>71</v>
      </c>
      <c r="K7" s="13" t="s">
        <v>67</v>
      </c>
      <c r="L7" s="11" t="str">
        <f>"000360"</f>
        <v>000360</v>
      </c>
      <c r="M7" s="10">
        <v>42825</v>
      </c>
      <c r="N7" s="11" t="str">
        <f>"000020"</f>
        <v>000020</v>
      </c>
      <c r="O7" s="10">
        <v>43190</v>
      </c>
      <c r="P7" s="11" t="str">
        <f>"000007"</f>
        <v>000007</v>
      </c>
      <c r="Q7" s="10">
        <v>43230</v>
      </c>
      <c r="R7" s="11">
        <v>17</v>
      </c>
      <c r="S7" s="11" t="str">
        <f>"003072"</f>
        <v>003072</v>
      </c>
      <c r="T7" s="10">
        <v>43278</v>
      </c>
      <c r="U7" s="14">
        <v>19.785</v>
      </c>
      <c r="V7" s="14">
        <v>2.4994999999999998</v>
      </c>
      <c r="W7" s="14">
        <v>17.285499999999999</v>
      </c>
      <c r="X7" s="11">
        <v>109</v>
      </c>
      <c r="Y7" s="10">
        <v>43283</v>
      </c>
      <c r="Z7" s="11">
        <v>9448638244</v>
      </c>
      <c r="AA7" s="12" t="s">
        <v>72</v>
      </c>
      <c r="AB7" s="11" t="s">
        <v>59</v>
      </c>
      <c r="AC7" s="12" t="s">
        <v>60</v>
      </c>
      <c r="AD7" s="11" t="s">
        <v>53</v>
      </c>
      <c r="AE7" s="12" t="s">
        <v>54</v>
      </c>
      <c r="AF7" s="14">
        <v>0.19785</v>
      </c>
      <c r="AG7" s="11" t="s">
        <v>73</v>
      </c>
    </row>
    <row r="8" spans="1:33" x14ac:dyDescent="0.2">
      <c r="A8" s="8">
        <v>3601</v>
      </c>
      <c r="B8" s="9" t="s">
        <v>69</v>
      </c>
      <c r="C8" s="10">
        <v>43299</v>
      </c>
      <c r="D8" s="11">
        <v>162</v>
      </c>
      <c r="E8" s="12" t="s">
        <v>34</v>
      </c>
      <c r="F8" s="12" t="s">
        <v>34</v>
      </c>
      <c r="G8" s="12" t="s">
        <v>35</v>
      </c>
      <c r="H8" s="12" t="s">
        <v>36</v>
      </c>
      <c r="I8" s="11" t="s">
        <v>74</v>
      </c>
      <c r="J8" s="12" t="s">
        <v>75</v>
      </c>
      <c r="K8" s="13" t="s">
        <v>57</v>
      </c>
      <c r="L8" s="11" t="str">
        <f>"000034"</f>
        <v>000034</v>
      </c>
      <c r="M8" s="10">
        <v>42934</v>
      </c>
      <c r="N8" s="11" t="str">
        <f>"000153"</f>
        <v>000153</v>
      </c>
      <c r="O8" s="10">
        <v>43186</v>
      </c>
      <c r="P8" s="11" t="str">
        <f>"000158"</f>
        <v>000158</v>
      </c>
      <c r="Q8" s="10">
        <v>43187</v>
      </c>
      <c r="R8" s="11">
        <v>16</v>
      </c>
      <c r="S8" s="11" t="str">
        <f>"004316"</f>
        <v>004316</v>
      </c>
      <c r="T8" s="10">
        <v>43306</v>
      </c>
      <c r="U8" s="14">
        <v>9.2738300000000002</v>
      </c>
      <c r="V8" s="14">
        <v>0.78444999999999998</v>
      </c>
      <c r="W8" s="14">
        <v>8.4893800000000006</v>
      </c>
      <c r="X8" s="11">
        <v>127</v>
      </c>
      <c r="Y8" s="10">
        <v>43299</v>
      </c>
      <c r="Z8" s="11">
        <v>0</v>
      </c>
      <c r="AA8" s="12" t="s">
        <v>76</v>
      </c>
      <c r="AB8" s="11" t="s">
        <v>77</v>
      </c>
      <c r="AC8" s="12" t="s">
        <v>78</v>
      </c>
      <c r="AD8" s="11" t="s">
        <v>79</v>
      </c>
      <c r="AE8" s="12" t="s">
        <v>80</v>
      </c>
      <c r="AF8" s="14">
        <v>9.2738299999999996E-2</v>
      </c>
      <c r="AG8" s="11" t="s">
        <v>45</v>
      </c>
    </row>
    <row r="9" spans="1:33" x14ac:dyDescent="0.2">
      <c r="A9" s="8">
        <v>3867</v>
      </c>
      <c r="B9" s="9" t="s">
        <v>69</v>
      </c>
      <c r="C9" s="10">
        <v>43304</v>
      </c>
      <c r="D9" s="11">
        <v>162</v>
      </c>
      <c r="E9" s="12" t="s">
        <v>34</v>
      </c>
      <c r="F9" s="12" t="s">
        <v>34</v>
      </c>
      <c r="G9" s="12" t="s">
        <v>35</v>
      </c>
      <c r="H9" s="12" t="s">
        <v>36</v>
      </c>
      <c r="I9" s="11" t="s">
        <v>81</v>
      </c>
      <c r="J9" s="12" t="s">
        <v>82</v>
      </c>
      <c r="K9" s="13" t="s">
        <v>57</v>
      </c>
      <c r="L9" s="11" t="str">
        <f>"000019"</f>
        <v>000019</v>
      </c>
      <c r="M9" s="10">
        <v>43217</v>
      </c>
      <c r="N9" s="11" t="str">
        <f>"000003"</f>
        <v>000003</v>
      </c>
      <c r="O9" s="10">
        <v>43217</v>
      </c>
      <c r="P9" s="11" t="str">
        <f>"000166"</f>
        <v>000166</v>
      </c>
      <c r="Q9" s="10">
        <v>43190</v>
      </c>
      <c r="R9" s="11">
        <v>18</v>
      </c>
      <c r="S9" s="11" t="str">
        <f>"004200"</f>
        <v>004200</v>
      </c>
      <c r="T9" s="10">
        <v>43302</v>
      </c>
      <c r="U9" s="14">
        <v>88.34</v>
      </c>
      <c r="V9" s="14">
        <v>2.1520000000000001</v>
      </c>
      <c r="W9" s="14">
        <v>86.188000000000002</v>
      </c>
      <c r="X9" s="11">
        <v>136</v>
      </c>
      <c r="Y9" s="10">
        <v>43304</v>
      </c>
      <c r="Z9" s="11">
        <v>7337790534</v>
      </c>
      <c r="AA9" s="12" t="s">
        <v>83</v>
      </c>
      <c r="AB9" s="11" t="s">
        <v>84</v>
      </c>
      <c r="AC9" s="12" t="s">
        <v>85</v>
      </c>
      <c r="AD9" s="11" t="s">
        <v>86</v>
      </c>
      <c r="AE9" s="12" t="s">
        <v>87</v>
      </c>
      <c r="AF9" s="14">
        <v>0.88340000000000007</v>
      </c>
      <c r="AG9" s="11" t="s">
        <v>73</v>
      </c>
    </row>
    <row r="10" spans="1:33" x14ac:dyDescent="0.2">
      <c r="A10" s="8">
        <v>4165</v>
      </c>
      <c r="B10" s="9" t="s">
        <v>69</v>
      </c>
      <c r="C10" s="10">
        <v>43308</v>
      </c>
      <c r="D10" s="11">
        <v>162</v>
      </c>
      <c r="E10" s="12" t="s">
        <v>34</v>
      </c>
      <c r="F10" s="12" t="s">
        <v>34</v>
      </c>
      <c r="G10" s="12" t="s">
        <v>35</v>
      </c>
      <c r="H10" s="12" t="s">
        <v>36</v>
      </c>
      <c r="I10" s="11" t="s">
        <v>88</v>
      </c>
      <c r="J10" s="12" t="s">
        <v>89</v>
      </c>
      <c r="K10" s="13" t="s">
        <v>90</v>
      </c>
      <c r="L10" s="11" t="str">
        <f>"000012"</f>
        <v>000012</v>
      </c>
      <c r="M10" s="10">
        <v>43191</v>
      </c>
      <c r="N10" s="11" t="str">
        <f>"000011"</f>
        <v>000011</v>
      </c>
      <c r="O10" s="10">
        <v>43250</v>
      </c>
      <c r="P10" s="11" t="str">
        <f>"000035"</f>
        <v>000035</v>
      </c>
      <c r="Q10" s="10">
        <v>43281</v>
      </c>
      <c r="R10" s="11">
        <v>17</v>
      </c>
      <c r="S10" s="11" t="str">
        <f>"004355"</f>
        <v>004355</v>
      </c>
      <c r="T10" s="10">
        <v>43306</v>
      </c>
      <c r="U10" s="14">
        <v>12.13</v>
      </c>
      <c r="V10" s="14">
        <v>0.4254</v>
      </c>
      <c r="W10" s="14">
        <v>11.704599999999999</v>
      </c>
      <c r="X10" s="11">
        <v>143</v>
      </c>
      <c r="Y10" s="10">
        <v>43308</v>
      </c>
      <c r="Z10" s="11">
        <v>9480307777</v>
      </c>
      <c r="AA10" s="12" t="s">
        <v>91</v>
      </c>
      <c r="AB10" s="11" t="s">
        <v>92</v>
      </c>
      <c r="AC10" s="12" t="s">
        <v>93</v>
      </c>
      <c r="AD10" s="11" t="s">
        <v>53</v>
      </c>
      <c r="AE10" s="12" t="s">
        <v>54</v>
      </c>
      <c r="AF10" s="14">
        <v>0.12130000000000001</v>
      </c>
      <c r="AG10" s="11" t="s">
        <v>94</v>
      </c>
    </row>
    <row r="11" spans="1:33" x14ac:dyDescent="0.2">
      <c r="A11" s="8">
        <v>4166</v>
      </c>
      <c r="B11" s="9" t="s">
        <v>69</v>
      </c>
      <c r="C11" s="10">
        <v>43308</v>
      </c>
      <c r="D11" s="11">
        <v>162</v>
      </c>
      <c r="E11" s="12" t="s">
        <v>34</v>
      </c>
      <c r="F11" s="12" t="s">
        <v>34</v>
      </c>
      <c r="G11" s="12" t="s">
        <v>35</v>
      </c>
      <c r="H11" s="12" t="s">
        <v>36</v>
      </c>
      <c r="I11" s="11" t="s">
        <v>74</v>
      </c>
      <c r="J11" s="12" t="s">
        <v>75</v>
      </c>
      <c r="K11" s="13" t="s">
        <v>57</v>
      </c>
      <c r="L11" s="11" t="str">
        <f>"000034"</f>
        <v>000034</v>
      </c>
      <c r="M11" s="10">
        <v>42934</v>
      </c>
      <c r="N11" s="11" t="str">
        <f>"000153"</f>
        <v>000153</v>
      </c>
      <c r="O11" s="10">
        <v>43186</v>
      </c>
      <c r="P11" s="11" t="str">
        <f>"000158"</f>
        <v>000158</v>
      </c>
      <c r="Q11" s="10">
        <v>43187</v>
      </c>
      <c r="R11" s="11">
        <v>16</v>
      </c>
      <c r="S11" s="11" t="str">
        <f>"004316"</f>
        <v>004316</v>
      </c>
      <c r="T11" s="10">
        <v>43306</v>
      </c>
      <c r="U11" s="14">
        <v>3.1310600000000002</v>
      </c>
      <c r="V11" s="14">
        <v>0.26129999999999998</v>
      </c>
      <c r="W11" s="14">
        <v>2.8697599999999999</v>
      </c>
      <c r="X11" s="11">
        <v>146</v>
      </c>
      <c r="Y11" s="10">
        <v>43308</v>
      </c>
      <c r="Z11" s="11">
        <v>0</v>
      </c>
      <c r="AA11" s="12" t="s">
        <v>76</v>
      </c>
      <c r="AB11" s="11" t="s">
        <v>77</v>
      </c>
      <c r="AC11" s="12" t="s">
        <v>78</v>
      </c>
      <c r="AD11" s="11" t="s">
        <v>79</v>
      </c>
      <c r="AE11" s="12" t="s">
        <v>80</v>
      </c>
      <c r="AF11" s="14">
        <v>3.1310600000000001E-2</v>
      </c>
      <c r="AG11" s="11" t="s">
        <v>45</v>
      </c>
    </row>
    <row r="12" spans="1:33" x14ac:dyDescent="0.2">
      <c r="A12" s="8">
        <v>4325</v>
      </c>
      <c r="B12" s="9" t="s">
        <v>95</v>
      </c>
      <c r="C12" s="10">
        <v>43315</v>
      </c>
      <c r="D12" s="11">
        <v>162</v>
      </c>
      <c r="E12" s="12" t="s">
        <v>34</v>
      </c>
      <c r="F12" s="12" t="s">
        <v>34</v>
      </c>
      <c r="G12" s="12" t="s">
        <v>35</v>
      </c>
      <c r="H12" s="12" t="s">
        <v>36</v>
      </c>
      <c r="I12" s="11" t="s">
        <v>96</v>
      </c>
      <c r="J12" s="12" t="s">
        <v>97</v>
      </c>
      <c r="K12" s="13" t="s">
        <v>67</v>
      </c>
      <c r="L12" s="11" t="str">
        <f>"000032"</f>
        <v>000032</v>
      </c>
      <c r="M12" s="10">
        <v>42599</v>
      </c>
      <c r="N12" s="11" t="str">
        <f>"000089"</f>
        <v>000089</v>
      </c>
      <c r="O12" s="10">
        <v>42689</v>
      </c>
      <c r="P12" s="11" t="str">
        <f>"000266"</f>
        <v>000266</v>
      </c>
      <c r="Q12" s="10">
        <v>42760</v>
      </c>
      <c r="R12" s="11">
        <v>16</v>
      </c>
      <c r="S12" s="11" t="str">
        <f>"004538"</f>
        <v>004538</v>
      </c>
      <c r="T12" s="10">
        <v>43309</v>
      </c>
      <c r="U12" s="14">
        <v>3.09</v>
      </c>
      <c r="V12" s="14">
        <v>0.35399999999999998</v>
      </c>
      <c r="W12" s="14">
        <v>2.7360000000000002</v>
      </c>
      <c r="X12" s="11">
        <v>152</v>
      </c>
      <c r="Y12" s="10">
        <v>43315</v>
      </c>
      <c r="Z12" s="11">
        <v>9972812164</v>
      </c>
      <c r="AA12" s="12" t="s">
        <v>98</v>
      </c>
      <c r="AB12" s="11" t="s">
        <v>59</v>
      </c>
      <c r="AC12" s="12" t="s">
        <v>60</v>
      </c>
      <c r="AD12" s="11" t="s">
        <v>53</v>
      </c>
      <c r="AE12" s="12" t="s">
        <v>54</v>
      </c>
      <c r="AF12" s="14">
        <v>3.0899999999999997E-2</v>
      </c>
      <c r="AG12" s="11" t="s">
        <v>45</v>
      </c>
    </row>
    <row r="13" spans="1:33" x14ac:dyDescent="0.2">
      <c r="A13" s="8">
        <v>5505</v>
      </c>
      <c r="B13" s="9" t="s">
        <v>99</v>
      </c>
      <c r="C13" s="10">
        <v>43357</v>
      </c>
      <c r="D13" s="11">
        <v>162</v>
      </c>
      <c r="E13" s="12" t="s">
        <v>34</v>
      </c>
      <c r="F13" s="12" t="s">
        <v>34</v>
      </c>
      <c r="G13" s="12" t="s">
        <v>35</v>
      </c>
      <c r="H13" s="12" t="s">
        <v>36</v>
      </c>
      <c r="I13" s="11" t="s">
        <v>100</v>
      </c>
      <c r="J13" s="12" t="s">
        <v>101</v>
      </c>
      <c r="K13" s="13" t="s">
        <v>57</v>
      </c>
      <c r="L13" s="11" t="str">
        <f>"000055"</f>
        <v>000055</v>
      </c>
      <c r="M13" s="10">
        <v>42453</v>
      </c>
      <c r="N13" s="11" t="str">
        <f>"000076"</f>
        <v>000076</v>
      </c>
      <c r="O13" s="10">
        <v>42914</v>
      </c>
      <c r="P13" s="11" t="str">
        <f>"000081"</f>
        <v>000081</v>
      </c>
      <c r="Q13" s="10">
        <v>42916</v>
      </c>
      <c r="R13" s="11">
        <v>16</v>
      </c>
      <c r="S13" s="11" t="str">
        <f>"005732"</f>
        <v>005732</v>
      </c>
      <c r="T13" s="10">
        <v>43354</v>
      </c>
      <c r="U13" s="14">
        <v>11.475</v>
      </c>
      <c r="V13" s="14">
        <v>0.71850000000000003</v>
      </c>
      <c r="W13" s="14">
        <v>10.756500000000001</v>
      </c>
      <c r="X13" s="11">
        <v>203</v>
      </c>
      <c r="Y13" s="10">
        <v>43357</v>
      </c>
      <c r="Z13" s="11">
        <v>9845643063</v>
      </c>
      <c r="AA13" s="12" t="s">
        <v>102</v>
      </c>
      <c r="AB13" s="11" t="s">
        <v>59</v>
      </c>
      <c r="AC13" s="12" t="s">
        <v>60</v>
      </c>
      <c r="AD13" s="11" t="s">
        <v>53</v>
      </c>
      <c r="AE13" s="12" t="s">
        <v>54</v>
      </c>
      <c r="AF13" s="14">
        <f t="shared" ref="AF13:AF21" si="0">U13/100</f>
        <v>0.11474999999999999</v>
      </c>
      <c r="AG13" s="11" t="s">
        <v>45</v>
      </c>
    </row>
    <row r="14" spans="1:33" x14ac:dyDescent="0.2">
      <c r="A14" s="8">
        <v>6258</v>
      </c>
      <c r="B14" s="9" t="s">
        <v>103</v>
      </c>
      <c r="C14" s="10">
        <v>43385</v>
      </c>
      <c r="D14" s="11">
        <v>162</v>
      </c>
      <c r="E14" s="12" t="s">
        <v>34</v>
      </c>
      <c r="F14" s="12" t="s">
        <v>34</v>
      </c>
      <c r="G14" s="12" t="s">
        <v>35</v>
      </c>
      <c r="H14" s="12" t="s">
        <v>36</v>
      </c>
      <c r="I14" s="11" t="s">
        <v>81</v>
      </c>
      <c r="J14" s="12" t="s">
        <v>82</v>
      </c>
      <c r="K14" s="13" t="s">
        <v>104</v>
      </c>
      <c r="L14" s="11" t="str">
        <f>"000019"</f>
        <v>000019</v>
      </c>
      <c r="M14" s="10">
        <v>43217</v>
      </c>
      <c r="N14" s="11" t="str">
        <f>"000003"</f>
        <v>000003</v>
      </c>
      <c r="O14" s="10">
        <v>43217</v>
      </c>
      <c r="P14" s="11" t="str">
        <f>"000166"</f>
        <v>000166</v>
      </c>
      <c r="Q14" s="10">
        <v>43190</v>
      </c>
      <c r="R14" s="11">
        <v>18</v>
      </c>
      <c r="S14" s="11" t="str">
        <f>"004200"</f>
        <v>004200</v>
      </c>
      <c r="T14" s="10">
        <v>43302</v>
      </c>
      <c r="U14" s="14">
        <v>1.94</v>
      </c>
      <c r="V14" s="14">
        <v>0.19400000000000001</v>
      </c>
      <c r="W14" s="14">
        <v>1.746</v>
      </c>
      <c r="X14" s="11">
        <v>232</v>
      </c>
      <c r="Y14" s="10">
        <v>43385</v>
      </c>
      <c r="Z14" s="11">
        <v>9964339888</v>
      </c>
      <c r="AA14" s="12" t="s">
        <v>105</v>
      </c>
      <c r="AB14" s="11" t="s">
        <v>84</v>
      </c>
      <c r="AC14" s="12" t="s">
        <v>85</v>
      </c>
      <c r="AD14" s="11" t="s">
        <v>86</v>
      </c>
      <c r="AE14" s="12" t="s">
        <v>87</v>
      </c>
      <c r="AF14" s="14">
        <f t="shared" si="0"/>
        <v>1.9400000000000001E-2</v>
      </c>
      <c r="AG14" s="11" t="s">
        <v>73</v>
      </c>
    </row>
    <row r="15" spans="1:33" x14ac:dyDescent="0.2">
      <c r="A15" s="8">
        <v>6630</v>
      </c>
      <c r="B15" s="9" t="s">
        <v>103</v>
      </c>
      <c r="C15" s="10">
        <v>43389</v>
      </c>
      <c r="D15" s="11">
        <v>162</v>
      </c>
      <c r="E15" s="12" t="s">
        <v>34</v>
      </c>
      <c r="F15" s="12" t="s">
        <v>34</v>
      </c>
      <c r="G15" s="12" t="s">
        <v>35</v>
      </c>
      <c r="H15" s="12" t="s">
        <v>36</v>
      </c>
      <c r="I15" s="11" t="s">
        <v>106</v>
      </c>
      <c r="J15" s="12" t="s">
        <v>107</v>
      </c>
      <c r="K15" s="13" t="s">
        <v>57</v>
      </c>
      <c r="L15" s="11" t="str">
        <f>"000203"</f>
        <v>000203</v>
      </c>
      <c r="M15" s="10">
        <v>41332</v>
      </c>
      <c r="N15" s="11" t="str">
        <f>"000031"</f>
        <v>000031</v>
      </c>
      <c r="O15" s="10">
        <v>41774</v>
      </c>
      <c r="P15" s="11" t="str">
        <f>"000075"</f>
        <v>000075</v>
      </c>
      <c r="Q15" s="10">
        <v>41790</v>
      </c>
      <c r="R15" s="11">
        <v>13</v>
      </c>
      <c r="S15" s="11" t="str">
        <f>"006510"</f>
        <v>006510</v>
      </c>
      <c r="T15" s="10">
        <v>43383</v>
      </c>
      <c r="U15" s="14">
        <v>4.99</v>
      </c>
      <c r="V15" s="14">
        <v>0.70420000000000005</v>
      </c>
      <c r="W15" s="14">
        <v>4.2858000000000001</v>
      </c>
      <c r="X15" s="11">
        <v>244</v>
      </c>
      <c r="Y15" s="10">
        <v>43389</v>
      </c>
      <c r="Z15" s="11">
        <v>9845085903</v>
      </c>
      <c r="AA15" s="12" t="s">
        <v>108</v>
      </c>
      <c r="AB15" s="11" t="s">
        <v>109</v>
      </c>
      <c r="AC15" s="12" t="s">
        <v>110</v>
      </c>
      <c r="AD15" s="11" t="s">
        <v>53</v>
      </c>
      <c r="AE15" s="12" t="s">
        <v>54</v>
      </c>
      <c r="AF15" s="14">
        <f t="shared" si="0"/>
        <v>4.99E-2</v>
      </c>
      <c r="AG15" s="11" t="s">
        <v>45</v>
      </c>
    </row>
    <row r="16" spans="1:33" x14ac:dyDescent="0.2">
      <c r="A16" s="8">
        <v>6815</v>
      </c>
      <c r="B16" s="9" t="s">
        <v>103</v>
      </c>
      <c r="C16" s="10">
        <v>43396</v>
      </c>
      <c r="D16" s="11">
        <v>162</v>
      </c>
      <c r="E16" s="12" t="s">
        <v>34</v>
      </c>
      <c r="F16" s="12" t="s">
        <v>34</v>
      </c>
      <c r="G16" s="12" t="s">
        <v>35</v>
      </c>
      <c r="H16" s="12" t="s">
        <v>36</v>
      </c>
      <c r="I16" s="11" t="s">
        <v>111</v>
      </c>
      <c r="J16" s="12" t="s">
        <v>112</v>
      </c>
      <c r="K16" s="13" t="s">
        <v>67</v>
      </c>
      <c r="L16" s="11" t="str">
        <f>"000006"</f>
        <v>000006</v>
      </c>
      <c r="M16" s="10">
        <v>43281</v>
      </c>
      <c r="N16" s="11" t="str">
        <f>"000024"</f>
        <v>000024</v>
      </c>
      <c r="O16" s="10">
        <v>43190</v>
      </c>
      <c r="P16" s="11" t="str">
        <f>"000037"</f>
        <v>000037</v>
      </c>
      <c r="Q16" s="10">
        <v>43281</v>
      </c>
      <c r="R16" s="11">
        <v>16</v>
      </c>
      <c r="S16" s="11" t="str">
        <f>"006883"</f>
        <v>006883</v>
      </c>
      <c r="T16" s="10">
        <v>43393</v>
      </c>
      <c r="U16" s="14">
        <v>17.920000000000002</v>
      </c>
      <c r="V16" s="14">
        <v>2.0842000000000001</v>
      </c>
      <c r="W16" s="14">
        <v>15.835800000000001</v>
      </c>
      <c r="X16" s="11">
        <v>246</v>
      </c>
      <c r="Y16" s="10">
        <v>43396</v>
      </c>
      <c r="Z16" s="11">
        <v>9164871884</v>
      </c>
      <c r="AA16" s="12" t="s">
        <v>113</v>
      </c>
      <c r="AB16" s="11" t="s">
        <v>84</v>
      </c>
      <c r="AC16" s="12" t="s">
        <v>85</v>
      </c>
      <c r="AD16" s="11" t="s">
        <v>53</v>
      </c>
      <c r="AE16" s="12" t="s">
        <v>54</v>
      </c>
      <c r="AF16" s="14">
        <f t="shared" si="0"/>
        <v>0.17920000000000003</v>
      </c>
      <c r="AG16" s="11" t="s">
        <v>73</v>
      </c>
    </row>
    <row r="17" spans="1:33" x14ac:dyDescent="0.2">
      <c r="A17" s="8">
        <v>7272</v>
      </c>
      <c r="B17" s="9" t="s">
        <v>114</v>
      </c>
      <c r="C17" s="10">
        <v>43420</v>
      </c>
      <c r="D17" s="11">
        <v>162</v>
      </c>
      <c r="E17" s="12" t="s">
        <v>34</v>
      </c>
      <c r="F17" s="12" t="s">
        <v>34</v>
      </c>
      <c r="G17" s="12" t="s">
        <v>35</v>
      </c>
      <c r="H17" s="12" t="s">
        <v>36</v>
      </c>
      <c r="I17" s="11" t="s">
        <v>115</v>
      </c>
      <c r="J17" s="12" t="s">
        <v>116</v>
      </c>
      <c r="K17" s="13" t="s">
        <v>57</v>
      </c>
      <c r="L17" s="11" t="str">
        <f>"000089"</f>
        <v>000089</v>
      </c>
      <c r="M17" s="10">
        <v>42822</v>
      </c>
      <c r="N17" s="11" t="str">
        <f>"000008"</f>
        <v>000008</v>
      </c>
      <c r="O17" s="10">
        <v>42893</v>
      </c>
      <c r="P17" s="11" t="str">
        <f>"000022"</f>
        <v>000022</v>
      </c>
      <c r="Q17" s="10">
        <v>42885</v>
      </c>
      <c r="R17" s="11">
        <v>17</v>
      </c>
      <c r="S17" s="11" t="str">
        <f>"007279"</f>
        <v>007279</v>
      </c>
      <c r="T17" s="10">
        <v>43407</v>
      </c>
      <c r="U17" s="14">
        <v>17.84</v>
      </c>
      <c r="V17" s="14">
        <v>2.4329999999999998</v>
      </c>
      <c r="W17" s="14">
        <v>15.407</v>
      </c>
      <c r="X17" s="11">
        <v>266</v>
      </c>
      <c r="Y17" s="10">
        <v>43420</v>
      </c>
      <c r="Z17" s="11">
        <v>9845157138</v>
      </c>
      <c r="AA17" s="12" t="s">
        <v>117</v>
      </c>
      <c r="AB17" s="11" t="s">
        <v>59</v>
      </c>
      <c r="AC17" s="12" t="s">
        <v>60</v>
      </c>
      <c r="AD17" s="11" t="s">
        <v>53</v>
      </c>
      <c r="AE17" s="12" t="s">
        <v>54</v>
      </c>
      <c r="AF17" s="14">
        <f t="shared" si="0"/>
        <v>0.1784</v>
      </c>
      <c r="AG17" s="11" t="s">
        <v>45</v>
      </c>
    </row>
    <row r="18" spans="1:33" x14ac:dyDescent="0.2">
      <c r="A18" s="8">
        <v>7932</v>
      </c>
      <c r="B18" s="9" t="s">
        <v>118</v>
      </c>
      <c r="C18" s="10">
        <v>43454</v>
      </c>
      <c r="D18" s="11">
        <v>162</v>
      </c>
      <c r="E18" s="12" t="s">
        <v>34</v>
      </c>
      <c r="F18" s="12" t="s">
        <v>34</v>
      </c>
      <c r="G18" s="12" t="s">
        <v>35</v>
      </c>
      <c r="H18" s="12" t="s">
        <v>36</v>
      </c>
      <c r="I18" s="11" t="s">
        <v>119</v>
      </c>
      <c r="J18" s="12" t="s">
        <v>120</v>
      </c>
      <c r="K18" s="13" t="s">
        <v>49</v>
      </c>
      <c r="L18" s="11" t="str">
        <f>"000034"</f>
        <v>000034</v>
      </c>
      <c r="M18" s="10">
        <v>43191</v>
      </c>
      <c r="N18" s="11" t="str">
        <f>"000019"</f>
        <v>000019</v>
      </c>
      <c r="O18" s="10">
        <v>43187</v>
      </c>
      <c r="P18" s="11" t="str">
        <f>"000042"</f>
        <v>000042</v>
      </c>
      <c r="Q18" s="10">
        <v>43190</v>
      </c>
      <c r="R18" s="11">
        <v>16</v>
      </c>
      <c r="S18" s="11" t="str">
        <f>"007927"</f>
        <v>007927</v>
      </c>
      <c r="T18" s="10">
        <v>43447</v>
      </c>
      <c r="U18" s="14">
        <v>7.4850000000000003</v>
      </c>
      <c r="V18" s="14">
        <v>0.80389999999999995</v>
      </c>
      <c r="W18" s="14">
        <v>6.6810999999999998</v>
      </c>
      <c r="X18" s="11">
        <v>298</v>
      </c>
      <c r="Y18" s="10">
        <v>43454</v>
      </c>
      <c r="Z18" s="11">
        <v>9886197871</v>
      </c>
      <c r="AA18" s="12" t="s">
        <v>121</v>
      </c>
      <c r="AB18" s="11" t="s">
        <v>51</v>
      </c>
      <c r="AC18" s="12" t="s">
        <v>52</v>
      </c>
      <c r="AD18" s="11" t="s">
        <v>53</v>
      </c>
      <c r="AE18" s="12" t="s">
        <v>54</v>
      </c>
      <c r="AF18" s="14">
        <f t="shared" si="0"/>
        <v>7.485E-2</v>
      </c>
      <c r="AG18" s="11" t="s">
        <v>73</v>
      </c>
    </row>
    <row r="19" spans="1:33" x14ac:dyDescent="0.2">
      <c r="A19" s="8">
        <v>8489</v>
      </c>
      <c r="B19" s="9" t="s">
        <v>122</v>
      </c>
      <c r="C19" s="10">
        <v>43472</v>
      </c>
      <c r="D19" s="11">
        <v>162</v>
      </c>
      <c r="E19" s="12" t="s">
        <v>34</v>
      </c>
      <c r="F19" s="12" t="s">
        <v>34</v>
      </c>
      <c r="G19" s="12" t="s">
        <v>35</v>
      </c>
      <c r="H19" s="12" t="s">
        <v>36</v>
      </c>
      <c r="I19" s="11" t="s">
        <v>123</v>
      </c>
      <c r="J19" s="12" t="s">
        <v>124</v>
      </c>
      <c r="K19" s="13" t="s">
        <v>39</v>
      </c>
      <c r="L19" s="11" t="str">
        <f>"000124"</f>
        <v>000124</v>
      </c>
      <c r="M19" s="10">
        <v>43407</v>
      </c>
      <c r="N19" s="11" t="str">
        <f>"000048"</f>
        <v>000048</v>
      </c>
      <c r="O19" s="10">
        <v>43407</v>
      </c>
      <c r="P19" s="11" t="str">
        <f>"000044"</f>
        <v>000044</v>
      </c>
      <c r="Q19" s="10">
        <v>43409</v>
      </c>
      <c r="R19" s="11"/>
      <c r="S19" s="11" t="str">
        <f>"008646"</f>
        <v>008646</v>
      </c>
      <c r="T19" s="10">
        <v>43472</v>
      </c>
      <c r="U19" s="14">
        <v>38.318379999999998</v>
      </c>
      <c r="V19" s="14">
        <v>4.1618500000000003</v>
      </c>
      <c r="W19" s="14">
        <v>34.156529999999997</v>
      </c>
      <c r="X19" s="11">
        <v>318</v>
      </c>
      <c r="Y19" s="10">
        <v>43472</v>
      </c>
      <c r="Z19" s="11">
        <v>9986437766</v>
      </c>
      <c r="AA19" s="12" t="s">
        <v>125</v>
      </c>
      <c r="AB19" s="11" t="s">
        <v>41</v>
      </c>
      <c r="AC19" s="12" t="s">
        <v>42</v>
      </c>
      <c r="AD19" s="11" t="s">
        <v>43</v>
      </c>
      <c r="AE19" s="12" t="s">
        <v>44</v>
      </c>
      <c r="AF19" s="14">
        <f t="shared" si="0"/>
        <v>0.38318379999999996</v>
      </c>
      <c r="AG19" s="11" t="s">
        <v>94</v>
      </c>
    </row>
    <row r="20" spans="1:33" x14ac:dyDescent="0.2">
      <c r="A20" s="8">
        <v>8895</v>
      </c>
      <c r="B20" s="9" t="s">
        <v>126</v>
      </c>
      <c r="C20" s="10">
        <v>43497</v>
      </c>
      <c r="D20" s="11">
        <v>162</v>
      </c>
      <c r="E20" s="12" t="s">
        <v>34</v>
      </c>
      <c r="F20" s="12" t="s">
        <v>34</v>
      </c>
      <c r="G20" s="12" t="s">
        <v>35</v>
      </c>
      <c r="H20" s="12" t="s">
        <v>36</v>
      </c>
      <c r="I20" s="11" t="s">
        <v>127</v>
      </c>
      <c r="J20" s="12" t="s">
        <v>128</v>
      </c>
      <c r="K20" s="13" t="s">
        <v>49</v>
      </c>
      <c r="L20" s="11" t="str">
        <f>"000009"</f>
        <v>000009</v>
      </c>
      <c r="M20" s="10">
        <v>42955</v>
      </c>
      <c r="N20" s="11" t="str">
        <f>"000002"</f>
        <v>000002</v>
      </c>
      <c r="O20" s="10">
        <v>43223</v>
      </c>
      <c r="P20" s="11" t="str">
        <f>"000005"</f>
        <v>000005</v>
      </c>
      <c r="Q20" s="10">
        <v>43223</v>
      </c>
      <c r="R20" s="11"/>
      <c r="S20" s="11" t="str">
        <f>"008643"</f>
        <v>008643</v>
      </c>
      <c r="T20" s="10">
        <v>43472</v>
      </c>
      <c r="U20" s="14">
        <v>13.685</v>
      </c>
      <c r="V20" s="14">
        <v>0.70520000000000005</v>
      </c>
      <c r="W20" s="14">
        <v>12.979799999999999</v>
      </c>
      <c r="X20" s="11">
        <v>336</v>
      </c>
      <c r="Y20" s="10">
        <v>43497</v>
      </c>
      <c r="Z20" s="11">
        <v>9035274994</v>
      </c>
      <c r="AA20" s="12" t="s">
        <v>129</v>
      </c>
      <c r="AB20" s="11" t="s">
        <v>51</v>
      </c>
      <c r="AC20" s="12" t="s">
        <v>52</v>
      </c>
      <c r="AD20" s="11" t="s">
        <v>53</v>
      </c>
      <c r="AE20" s="12" t="s">
        <v>54</v>
      </c>
      <c r="AF20" s="14">
        <f t="shared" si="0"/>
        <v>0.13685</v>
      </c>
      <c r="AG20" s="11" t="s">
        <v>73</v>
      </c>
    </row>
    <row r="21" spans="1:33" x14ac:dyDescent="0.2">
      <c r="A21" s="8">
        <v>9567</v>
      </c>
      <c r="B21" s="9" t="s">
        <v>130</v>
      </c>
      <c r="C21" s="10">
        <v>43531</v>
      </c>
      <c r="D21" s="11">
        <v>162</v>
      </c>
      <c r="E21" s="12" t="s">
        <v>34</v>
      </c>
      <c r="F21" s="12" t="s">
        <v>34</v>
      </c>
      <c r="G21" s="12" t="s">
        <v>35</v>
      </c>
      <c r="H21" s="12" t="s">
        <v>36</v>
      </c>
      <c r="I21" s="11" t="s">
        <v>131</v>
      </c>
      <c r="J21" s="12" t="s">
        <v>132</v>
      </c>
      <c r="K21" s="13" t="s">
        <v>57</v>
      </c>
      <c r="L21" s="11" t="str">
        <f>"000085"</f>
        <v>000085</v>
      </c>
      <c r="M21" s="10">
        <v>42822</v>
      </c>
      <c r="N21" s="11" t="str">
        <f>"000055"</f>
        <v>000055</v>
      </c>
      <c r="O21" s="10">
        <v>42893</v>
      </c>
      <c r="P21" s="11" t="str">
        <f>"000065"</f>
        <v>000065</v>
      </c>
      <c r="Q21" s="10">
        <v>42889</v>
      </c>
      <c r="R21" s="11"/>
      <c r="S21" s="11" t="str">
        <f>"009582"</f>
        <v>009582</v>
      </c>
      <c r="T21" s="10">
        <v>43526</v>
      </c>
      <c r="U21" s="14">
        <v>9.2739999999999991</v>
      </c>
      <c r="V21" s="14">
        <v>0.76500000000000001</v>
      </c>
      <c r="W21" s="14">
        <v>8.5090000000000003</v>
      </c>
      <c r="X21" s="11">
        <v>370</v>
      </c>
      <c r="Y21" s="10">
        <v>43531</v>
      </c>
      <c r="Z21" s="11">
        <v>7795589171</v>
      </c>
      <c r="AA21" s="12" t="s">
        <v>133</v>
      </c>
      <c r="AB21" s="11" t="s">
        <v>59</v>
      </c>
      <c r="AC21" s="12" t="s">
        <v>60</v>
      </c>
      <c r="AD21" s="11" t="s">
        <v>53</v>
      </c>
      <c r="AE21" s="12" t="s">
        <v>54</v>
      </c>
      <c r="AF21" s="14">
        <f t="shared" si="0"/>
        <v>9.2739999999999989E-2</v>
      </c>
      <c r="AG21" s="11" t="s">
        <v>45</v>
      </c>
    </row>
  </sheetData>
  <sortState ref="A2:AG12362">
    <sortCondition ref="D2:D12362"/>
    <sortCondition ref="C2:C1236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1st Apr 2018 31st Mar 2019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2019-03-05T06:25:51Z</dcterms:created>
  <dcterms:modified xsi:type="dcterms:W3CDTF">2019-06-14T08:38:25Z</dcterms:modified>
</cp:coreProperties>
</file>