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" l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<sst xmlns="http://schemas.openxmlformats.org/spreadsheetml/2006/main" count="411" uniqueCount="145">
  <si>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</si>
  <si>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</si>
  <si>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</si>
  <si>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</si>
  <si>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</si>
  <si>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</si>
  <si>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</si>
  <si>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</si>
  <si>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</si>
  <si>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</si>
  <si>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</si>
  <si>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</si>
  <si>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</si>
  <si>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</si>
  <si>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</si>
  <si>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</si>
  <si>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</si>
  <si>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</si>
  <si>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</si>
  <si>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</si>
  <si>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</si>
  <si>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</si>
  <si>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</si>
  <si>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</si>
  <si>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</si>
  <si>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</si>
  <si>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</si>
  <si>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</si>
  <si>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</si>
  <si>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</si>
  <si>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</si>
  <si>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</si>
  <si>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</si>
  <si>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July</t>
  </si>
  <si>
    <t>Katriguppe</t>
  </si>
  <si>
    <t>Giri Nagara</t>
  </si>
  <si>
    <t>Basavana Gudi</t>
  </si>
  <si>
    <t>South</t>
  </si>
  <si>
    <t>163-15-000011</t>
  </si>
  <si>
    <t xml:space="preserve">Providing pot holes fillings to roads Ward No 163 </t>
  </si>
  <si>
    <t>Roads &amp; Drivablility</t>
  </si>
  <si>
    <t>Sri. Satish. S</t>
  </si>
  <si>
    <t>P1771</t>
  </si>
  <si>
    <t>Zone Works - POW Works</t>
  </si>
  <si>
    <t>ddo489</t>
  </si>
  <si>
    <t xml:space="preserve"> Assistant Executive Engineer Girinagar South Zone</t>
  </si>
  <si>
    <t>Pending</t>
  </si>
  <si>
    <t>163-16-000001</t>
  </si>
  <si>
    <t>Operation and Maintenance of Street Lighting System in Ward No.163 Package S-14 of South Zone</t>
  </si>
  <si>
    <t>Footpaths &amp; Walkability</t>
  </si>
  <si>
    <t>Sri Sai Associates (S.Vinay Kumar)</t>
  </si>
  <si>
    <t>P0300</t>
  </si>
  <si>
    <t>M and R to Street Lights - Replacement of Burnt Bulbs etc. (Package)</t>
  </si>
  <si>
    <t>ddo258</t>
  </si>
  <si>
    <t xml:space="preserve"> Executive Engineer Electrical South Zone</t>
  </si>
  <si>
    <t>163-16-000002</t>
  </si>
  <si>
    <t>Maintainance of ward by engaging Tractor and Labours in Ward no-163</t>
  </si>
  <si>
    <t>Health &amp; Sanitation</t>
  </si>
  <si>
    <t>Sri. P S NAGENDRA KUMAR</t>
  </si>
  <si>
    <t>August</t>
  </si>
  <si>
    <t>163-17-000008</t>
  </si>
  <si>
    <t>Improvements to drains and providing concrete roads to bad reaches of Srinivasanagar in Kathriguppe ward no 163</t>
  </si>
  <si>
    <t>Technical Manager-3</t>
  </si>
  <si>
    <t>P0190</t>
  </si>
  <si>
    <t>Works sanctioned by Hon Mayor</t>
  </si>
  <si>
    <t>163-17-000006</t>
  </si>
  <si>
    <t>Improvements to drains of 1st main 2nd main 3rd main of Kathriguppe cast and surrounding areas in Kathriguppe ward no 163</t>
  </si>
  <si>
    <t>163-17-000005</t>
  </si>
  <si>
    <t>Improvements to drains of main roads and cross roads of BSK 3rd stage 3rd phase 6th block in Kathriguppe ward 163</t>
  </si>
  <si>
    <t>163-17-000013</t>
  </si>
  <si>
    <t>Providing senior citizen gym equipment to Anjaneya park in ward no 163 Kathriguppe.</t>
  </si>
  <si>
    <t>Trees, Parks &amp; Playgrounds</t>
  </si>
  <si>
    <t>KRIDL</t>
  </si>
  <si>
    <t>P0311</t>
  </si>
  <si>
    <t>Landscape Development Of Parks/Medians/Boulevants and Circles(Janoodya Works)</t>
  </si>
  <si>
    <t>ddo422</t>
  </si>
  <si>
    <t xml:space="preserve"> Executive Engineer Project - South Zone</t>
  </si>
  <si>
    <t>163-17-000015</t>
  </si>
  <si>
    <t>Providing Path way to Anjaneya park in ward no 163 Kathriguppe.</t>
  </si>
  <si>
    <t>163-17-000014</t>
  </si>
  <si>
    <t>Providing Children equipment to Anjaneya park in ward no 163 Kathriguppe.</t>
  </si>
  <si>
    <t>163-17-000059</t>
  </si>
  <si>
    <t>Providing and drilling borewells in ward no 163 Kathriguppe</t>
  </si>
  <si>
    <t>Water &amp; Sanitary</t>
  </si>
  <si>
    <t>Mayur V, (Gowtham construction)</t>
  </si>
  <si>
    <t>P1802</t>
  </si>
  <si>
    <t>Water Supply New Areas</t>
  </si>
  <si>
    <t>October</t>
  </si>
  <si>
    <t>163-16-000015</t>
  </si>
  <si>
    <t>Asphalting to damaged roads in Katriguppe east in ward no-163</t>
  </si>
  <si>
    <t>Sri. Ramaiah Lokesh</t>
  </si>
  <si>
    <t>P3106</t>
  </si>
  <si>
    <t>Nagarothana Works</t>
  </si>
  <si>
    <t>Spill Over</t>
  </si>
  <si>
    <t>163-16-000017</t>
  </si>
  <si>
    <t>Improvements to Katriguppe village in ward no-163</t>
  </si>
  <si>
    <t>Other Ward Works</t>
  </si>
  <si>
    <t>163-16-000018</t>
  </si>
  <si>
    <t>Improvements to damaged portion of road in ward 163</t>
  </si>
  <si>
    <t>163-16-000016</t>
  </si>
  <si>
    <t>Improvements to damaged portion of concrete roads in ward no-163</t>
  </si>
  <si>
    <t>163-17-000044</t>
  </si>
  <si>
    <t>Providing and fixing of LED Street lights in Ward No 163 in Basavangudi Division</t>
  </si>
  <si>
    <t>Executive Engineer-3, KRIDL</t>
  </si>
  <si>
    <t>P3110</t>
  </si>
  <si>
    <t>14th Finance Commission Grant Works</t>
  </si>
  <si>
    <t>Current</t>
  </si>
  <si>
    <t>November</t>
  </si>
  <si>
    <t>163-13-000001</t>
  </si>
  <si>
    <t>Engaging tractor Private labours for Maintenance of roads in ward no-163</t>
  </si>
  <si>
    <t xml:space="preserve"> Sri. H Madhusudhan</t>
  </si>
  <si>
    <t>December</t>
  </si>
  <si>
    <t>163-17-000028</t>
  </si>
  <si>
    <t>Improvement to drains of 1st C main, 1st D main and surrounding area of Vivekanandanagar in ward no 163</t>
  </si>
  <si>
    <t>Sri. Tangavelu Shanmuga</t>
  </si>
  <si>
    <t>163-17-000034</t>
  </si>
  <si>
    <t>Improvements to drains of 2nd cross , 3rd cross and surrounding area at BSK 3rd stage, 3rd phase 4th block in ward no 163.</t>
  </si>
  <si>
    <t>Sri.V Ravikumar</t>
  </si>
  <si>
    <t>163-17-000010</t>
  </si>
  <si>
    <t>Improvements to drains and providing concrete roads to bad reaches at P P layout and Kaveri nagar in Kathriguppe ward no163</t>
  </si>
  <si>
    <t>163-16-000013</t>
  </si>
  <si>
    <t xml:space="preserve">Construction of RO UV purified water treatment plant near Yallamma Temple in srinivas nagar </t>
  </si>
  <si>
    <t>Umapathi</t>
  </si>
  <si>
    <t>163-15-000012</t>
  </si>
  <si>
    <t xml:space="preserve">Maintenance of ward for removal silt and debris by engaging tractor in Ward No 163 </t>
  </si>
  <si>
    <t>Sri.K Rajanna</t>
  </si>
  <si>
    <t>163-14-000012</t>
  </si>
  <si>
    <t>Emergency works in Ward No.163</t>
  </si>
  <si>
    <t>Sri.K M Lokesh</t>
  </si>
  <si>
    <t>163-15-000014</t>
  </si>
  <si>
    <t xml:space="preserve">Emergency works in Ward No 163 </t>
  </si>
  <si>
    <t>Sri. K M Lokesh</t>
  </si>
  <si>
    <t>163-17-000007</t>
  </si>
  <si>
    <t>Improvements to drains and providing concrete roads to bad reaches of Kathriguppe village and surroundings area in ward no 163</t>
  </si>
  <si>
    <t>163-17-000029</t>
  </si>
  <si>
    <t>Improvements to drains of 3rd main Khadhi Commission Layout and Balance portion of 4th main road of Srinivasnagar and surrounding area in ward no 163</t>
  </si>
  <si>
    <t>Sri. G Thimmanna</t>
  </si>
  <si>
    <t>February</t>
  </si>
  <si>
    <t>163-17-000045</t>
  </si>
  <si>
    <t>Engagement of Gangman and Hiring of Troctor Tippers for cleaning and maintenance of road side drains and other civil works in ward 163</t>
  </si>
  <si>
    <t>G.Umapathi</t>
  </si>
  <si>
    <t>March</t>
  </si>
  <si>
    <t>163-17-000041</t>
  </si>
  <si>
    <t>Providing drinking water works in Ward No 163 in Basavangudi Division</t>
  </si>
  <si>
    <t>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</si>
</sst>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pane ySplit="1" topLeftCell="A2" activePane="bottomLeft" state="frozen"/>
      <selection activeCell="H1" sqref="H1"/>
      <selection pane="bottomLeft" activeCell="D5" sqref="D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3602</v>
      </c>
      <c r="B2" s="9" t="s">
        <v>33</v>
      </c>
      <c r="C2" s="10">
        <v>43299</v>
      </c>
      <c r="D2" s="11">
        <v>163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"000082"</f>
        <v>000082</v>
      </c>
      <c r="M2" s="10">
        <v>42048</v>
      </c>
      <c r="N2" s="11" t="str">
        <f>"000147"</f>
        <v>000147</v>
      </c>
      <c r="O2" s="10">
        <v>42577</v>
      </c>
      <c r="P2" s="11" t="str">
        <f>"000186"</f>
        <v>000186</v>
      </c>
      <c r="Q2" s="10">
        <v>42579</v>
      </c>
      <c r="R2" s="11">
        <v>15</v>
      </c>
      <c r="S2" s="11" t="str">
        <f>"003830"</f>
        <v>003830</v>
      </c>
      <c r="T2" s="10">
        <v>43297</v>
      </c>
      <c r="U2" s="14">
        <v>10.32</v>
      </c>
      <c r="V2" s="14">
        <v>1.3242</v>
      </c>
      <c r="W2" s="14">
        <v>8.9957999999999991</v>
      </c>
      <c r="X2" s="11">
        <v>128</v>
      </c>
      <c r="Y2" s="10">
        <v>43299</v>
      </c>
      <c r="Z2" s="11">
        <v>9686538926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0.1032</v>
      </c>
      <c r="AG2" s="11" t="s">
        <v>46</v>
      </c>
    </row>
    <row r="3" spans="1:33" x14ac:dyDescent="0.2">
      <c r="A3" s="8">
        <v>3791</v>
      </c>
      <c r="B3" s="9" t="s">
        <v>33</v>
      </c>
      <c r="C3" s="10">
        <v>43301</v>
      </c>
      <c r="D3" s="11">
        <v>163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"000008"</f>
        <v>000008</v>
      </c>
      <c r="M3" s="10">
        <v>42931</v>
      </c>
      <c r="N3" s="11" t="str">
        <f>"000096"</f>
        <v>000096</v>
      </c>
      <c r="O3" s="10">
        <v>43104</v>
      </c>
      <c r="P3" s="11" t="str">
        <f>"000095"</f>
        <v>000095</v>
      </c>
      <c r="Q3" s="10">
        <v>43130</v>
      </c>
      <c r="R3" s="11">
        <v>16</v>
      </c>
      <c r="S3" s="11" t="str">
        <f>"003904"</f>
        <v>003904</v>
      </c>
      <c r="T3" s="10">
        <v>43299</v>
      </c>
      <c r="U3" s="14">
        <v>7.9761499999999996</v>
      </c>
      <c r="V3" s="14">
        <v>0.70230000000000004</v>
      </c>
      <c r="W3" s="14">
        <v>7.2738500000000004</v>
      </c>
      <c r="X3" s="11">
        <v>134</v>
      </c>
      <c r="Y3" s="10">
        <v>43301</v>
      </c>
      <c r="Z3" s="11">
        <v>0</v>
      </c>
      <c r="AA3" s="12" t="s">
        <v>50</v>
      </c>
      <c r="AB3" s="11" t="s">
        <v>51</v>
      </c>
      <c r="AC3" s="12" t="s">
        <v>52</v>
      </c>
      <c r="AD3" s="11" t="s">
        <v>53</v>
      </c>
      <c r="AE3" s="12" t="s">
        <v>54</v>
      </c>
      <c r="AF3" s="14">
        <v>7.9761499999999999E-2</v>
      </c>
      <c r="AG3" s="11" t="s">
        <v>46</v>
      </c>
    </row>
    <row r="4" spans="1:33" x14ac:dyDescent="0.2">
      <c r="A4" s="8">
        <v>4011</v>
      </c>
      <c r="B4" s="9" t="s">
        <v>33</v>
      </c>
      <c r="C4" s="10">
        <v>43307</v>
      </c>
      <c r="D4" s="11">
        <v>163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57</v>
      </c>
      <c r="L4" s="11" t="str">
        <f>"00017A"</f>
        <v>00017A</v>
      </c>
      <c r="M4" s="10">
        <v>42559</v>
      </c>
      <c r="N4" s="11" t="str">
        <f>"000101"</f>
        <v>000101</v>
      </c>
      <c r="O4" s="10">
        <v>42824</v>
      </c>
      <c r="P4" s="11" t="str">
        <f>"000285"</f>
        <v>000285</v>
      </c>
      <c r="Q4" s="10">
        <v>42825</v>
      </c>
      <c r="R4" s="11">
        <v>16</v>
      </c>
      <c r="S4" s="11" t="str">
        <f>"003995"</f>
        <v>003995</v>
      </c>
      <c r="T4" s="10">
        <v>43300</v>
      </c>
      <c r="U4" s="14">
        <v>6.66</v>
      </c>
      <c r="V4" s="14">
        <v>0.4083</v>
      </c>
      <c r="W4" s="14">
        <v>6.2516999999999996</v>
      </c>
      <c r="X4" s="11">
        <v>142</v>
      </c>
      <c r="Y4" s="10">
        <v>43307</v>
      </c>
      <c r="Z4" s="11">
        <v>9986684068</v>
      </c>
      <c r="AA4" s="12" t="s">
        <v>58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6.6600000000000006E-2</v>
      </c>
      <c r="AG4" s="11" t="s">
        <v>46</v>
      </c>
    </row>
    <row r="5" spans="1:33" x14ac:dyDescent="0.2">
      <c r="A5" s="8">
        <v>4326</v>
      </c>
      <c r="B5" s="9" t="s">
        <v>59</v>
      </c>
      <c r="C5" s="10">
        <v>43315</v>
      </c>
      <c r="D5" s="11">
        <v>163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60</v>
      </c>
      <c r="J5" s="12" t="s">
        <v>61</v>
      </c>
      <c r="K5" s="13" t="s">
        <v>49</v>
      </c>
      <c r="L5" s="11" t="str">
        <f>"000043"</f>
        <v>000043</v>
      </c>
      <c r="M5" s="10">
        <v>42630</v>
      </c>
      <c r="N5" s="11" t="str">
        <f>"000093"</f>
        <v>000093</v>
      </c>
      <c r="O5" s="10">
        <v>42780</v>
      </c>
      <c r="P5" s="11" t="str">
        <f>"000271"</f>
        <v>000271</v>
      </c>
      <c r="Q5" s="10">
        <v>42788</v>
      </c>
      <c r="R5" s="11">
        <v>17</v>
      </c>
      <c r="S5" s="11" t="str">
        <f>"004542"</f>
        <v>004542</v>
      </c>
      <c r="T5" s="10">
        <v>43309</v>
      </c>
      <c r="U5" s="14">
        <v>48.2</v>
      </c>
      <c r="V5" s="14">
        <v>6.5697000000000001</v>
      </c>
      <c r="W5" s="14">
        <v>41.630299999999998</v>
      </c>
      <c r="X5" s="11">
        <v>152</v>
      </c>
      <c r="Y5" s="10">
        <v>43315</v>
      </c>
      <c r="Z5" s="11">
        <v>9845085903</v>
      </c>
      <c r="AA5" s="12" t="s">
        <v>62</v>
      </c>
      <c r="AB5" s="11" t="s">
        <v>63</v>
      </c>
      <c r="AC5" s="12" t="s">
        <v>64</v>
      </c>
      <c r="AD5" s="11" t="s">
        <v>44</v>
      </c>
      <c r="AE5" s="12" t="s">
        <v>45</v>
      </c>
      <c r="AF5" s="14">
        <v>0.48200000000000004</v>
      </c>
      <c r="AG5" s="11" t="s">
        <v>46</v>
      </c>
    </row>
    <row r="6" spans="1:33" x14ac:dyDescent="0.2">
      <c r="A6" s="8">
        <v>4327</v>
      </c>
      <c r="B6" s="9" t="s">
        <v>59</v>
      </c>
      <c r="C6" s="10">
        <v>43315</v>
      </c>
      <c r="D6" s="11">
        <v>163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65</v>
      </c>
      <c r="J6" s="12" t="s">
        <v>66</v>
      </c>
      <c r="K6" s="13" t="s">
        <v>49</v>
      </c>
      <c r="L6" s="11" t="str">
        <f>"000045"</f>
        <v>000045</v>
      </c>
      <c r="M6" s="10">
        <v>42630</v>
      </c>
      <c r="N6" s="11" t="str">
        <f>"000094"</f>
        <v>000094</v>
      </c>
      <c r="O6" s="10">
        <v>42780</v>
      </c>
      <c r="P6" s="11" t="str">
        <f>"000272"</f>
        <v>000272</v>
      </c>
      <c r="Q6" s="10">
        <v>42788</v>
      </c>
      <c r="R6" s="11">
        <v>17</v>
      </c>
      <c r="S6" s="11" t="str">
        <f>"004543"</f>
        <v>004543</v>
      </c>
      <c r="T6" s="10">
        <v>43309</v>
      </c>
      <c r="U6" s="14">
        <v>48.53</v>
      </c>
      <c r="V6" s="14">
        <v>6.6148999999999996</v>
      </c>
      <c r="W6" s="14">
        <v>41.915100000000002</v>
      </c>
      <c r="X6" s="11">
        <v>152</v>
      </c>
      <c r="Y6" s="10">
        <v>43315</v>
      </c>
      <c r="Z6" s="11">
        <v>9845085903</v>
      </c>
      <c r="AA6" s="12" t="s">
        <v>62</v>
      </c>
      <c r="AB6" s="11" t="s">
        <v>63</v>
      </c>
      <c r="AC6" s="12" t="s">
        <v>64</v>
      </c>
      <c r="AD6" s="11" t="s">
        <v>44</v>
      </c>
      <c r="AE6" s="12" t="s">
        <v>45</v>
      </c>
      <c r="AF6" s="14">
        <v>0.48530000000000001</v>
      </c>
      <c r="AG6" s="11" t="s">
        <v>46</v>
      </c>
    </row>
    <row r="7" spans="1:33" x14ac:dyDescent="0.2">
      <c r="A7" s="8">
        <v>4328</v>
      </c>
      <c r="B7" s="9" t="s">
        <v>59</v>
      </c>
      <c r="C7" s="10">
        <v>43315</v>
      </c>
      <c r="D7" s="11">
        <v>163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67</v>
      </c>
      <c r="J7" s="12" t="s">
        <v>68</v>
      </c>
      <c r="K7" s="13" t="s">
        <v>49</v>
      </c>
      <c r="L7" s="11" t="str">
        <f>"000046"</f>
        <v>000046</v>
      </c>
      <c r="M7" s="10">
        <v>42630</v>
      </c>
      <c r="N7" s="11" t="str">
        <f>"000092"</f>
        <v>000092</v>
      </c>
      <c r="O7" s="10">
        <v>42780</v>
      </c>
      <c r="P7" s="11" t="str">
        <f>"000273"</f>
        <v>000273</v>
      </c>
      <c r="Q7" s="10">
        <v>42788</v>
      </c>
      <c r="R7" s="11">
        <v>17</v>
      </c>
      <c r="S7" s="11" t="str">
        <f>"004544"</f>
        <v>004544</v>
      </c>
      <c r="T7" s="10">
        <v>43309</v>
      </c>
      <c r="U7" s="14">
        <v>48.14</v>
      </c>
      <c r="V7" s="14">
        <v>6.5616000000000003</v>
      </c>
      <c r="W7" s="14">
        <v>41.578400000000002</v>
      </c>
      <c r="X7" s="11">
        <v>152</v>
      </c>
      <c r="Y7" s="10">
        <v>43315</v>
      </c>
      <c r="Z7" s="11">
        <v>9845085903</v>
      </c>
      <c r="AA7" s="12" t="s">
        <v>62</v>
      </c>
      <c r="AB7" s="11" t="s">
        <v>63</v>
      </c>
      <c r="AC7" s="12" t="s">
        <v>64</v>
      </c>
      <c r="AD7" s="11" t="s">
        <v>44</v>
      </c>
      <c r="AE7" s="12" t="s">
        <v>45</v>
      </c>
      <c r="AF7" s="14">
        <v>0.48139999999999999</v>
      </c>
      <c r="AG7" s="11" t="s">
        <v>46</v>
      </c>
    </row>
    <row r="8" spans="1:33" x14ac:dyDescent="0.2">
      <c r="A8" s="8">
        <v>4588</v>
      </c>
      <c r="B8" s="9" t="s">
        <v>59</v>
      </c>
      <c r="C8" s="10">
        <v>43318</v>
      </c>
      <c r="D8" s="11">
        <v>163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69</v>
      </c>
      <c r="J8" s="12" t="s">
        <v>70</v>
      </c>
      <c r="K8" s="13" t="s">
        <v>71</v>
      </c>
      <c r="L8" s="11" t="str">
        <f>"000107"</f>
        <v>000107</v>
      </c>
      <c r="M8" s="10">
        <v>42667</v>
      </c>
      <c r="N8" s="11" t="str">
        <f>"022"</f>
        <v>022</v>
      </c>
      <c r="O8" s="10">
        <v>17</v>
      </c>
      <c r="P8" s="11" t="str">
        <f>"030"</f>
        <v>030</v>
      </c>
      <c r="Q8" s="10">
        <v>17</v>
      </c>
      <c r="R8" s="11">
        <v>17</v>
      </c>
      <c r="S8" s="11" t="str">
        <f>"004855"</f>
        <v>004855</v>
      </c>
      <c r="T8" s="10">
        <v>43316</v>
      </c>
      <c r="U8" s="14">
        <v>20</v>
      </c>
      <c r="V8" s="14">
        <v>3.0249999999999999</v>
      </c>
      <c r="W8" s="14">
        <v>16.975000000000001</v>
      </c>
      <c r="X8" s="11">
        <v>158</v>
      </c>
      <c r="Y8" s="10">
        <v>43318</v>
      </c>
      <c r="Z8" s="11">
        <v>9900051631</v>
      </c>
      <c r="AA8" s="12" t="s">
        <v>72</v>
      </c>
      <c r="AB8" s="11" t="s">
        <v>73</v>
      </c>
      <c r="AC8" s="12" t="s">
        <v>74</v>
      </c>
      <c r="AD8" s="11" t="s">
        <v>75</v>
      </c>
      <c r="AE8" s="12" t="s">
        <v>76</v>
      </c>
      <c r="AF8" s="14">
        <v>0.2</v>
      </c>
      <c r="AG8" s="11" t="s">
        <v>46</v>
      </c>
    </row>
    <row r="9" spans="1:33" x14ac:dyDescent="0.2">
      <c r="A9" s="8">
        <v>4589</v>
      </c>
      <c r="B9" s="9" t="s">
        <v>59</v>
      </c>
      <c r="C9" s="10">
        <v>43318</v>
      </c>
      <c r="D9" s="11">
        <v>163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77</v>
      </c>
      <c r="J9" s="12" t="s">
        <v>78</v>
      </c>
      <c r="K9" s="13" t="s">
        <v>71</v>
      </c>
      <c r="L9" s="11" t="str">
        <f>"000099"</f>
        <v>000099</v>
      </c>
      <c r="M9" s="10">
        <v>42667</v>
      </c>
      <c r="N9" s="11" t="str">
        <f>"023"</f>
        <v>023</v>
      </c>
      <c r="O9" s="10">
        <v>17</v>
      </c>
      <c r="P9" s="11" t="str">
        <f>"035"</f>
        <v>035</v>
      </c>
      <c r="Q9" s="10">
        <v>17</v>
      </c>
      <c r="R9" s="11">
        <v>17</v>
      </c>
      <c r="S9" s="11" t="str">
        <f>"004859"</f>
        <v>004859</v>
      </c>
      <c r="T9" s="10">
        <v>43316</v>
      </c>
      <c r="U9" s="14">
        <v>10</v>
      </c>
      <c r="V9" s="14">
        <v>1.5149999999999999</v>
      </c>
      <c r="W9" s="14">
        <v>8.4849999999999994</v>
      </c>
      <c r="X9" s="11">
        <v>158</v>
      </c>
      <c r="Y9" s="10">
        <v>43318</v>
      </c>
      <c r="Z9" s="11">
        <v>9900051631</v>
      </c>
      <c r="AA9" s="12" t="s">
        <v>72</v>
      </c>
      <c r="AB9" s="11" t="s">
        <v>73</v>
      </c>
      <c r="AC9" s="12" t="s">
        <v>74</v>
      </c>
      <c r="AD9" s="11" t="s">
        <v>75</v>
      </c>
      <c r="AE9" s="12" t="s">
        <v>76</v>
      </c>
      <c r="AF9" s="14">
        <v>0.1</v>
      </c>
      <c r="AG9" s="11" t="s">
        <v>46</v>
      </c>
    </row>
    <row r="10" spans="1:33" x14ac:dyDescent="0.2">
      <c r="A10" s="8">
        <v>4590</v>
      </c>
      <c r="B10" s="9" t="s">
        <v>59</v>
      </c>
      <c r="C10" s="10">
        <v>43318</v>
      </c>
      <c r="D10" s="11">
        <v>163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79</v>
      </c>
      <c r="J10" s="12" t="s">
        <v>80</v>
      </c>
      <c r="K10" s="13" t="s">
        <v>71</v>
      </c>
      <c r="L10" s="11" t="str">
        <f>"000109"</f>
        <v>000109</v>
      </c>
      <c r="M10" s="10">
        <v>42667</v>
      </c>
      <c r="N10" s="11" t="str">
        <f>"017"</f>
        <v>017</v>
      </c>
      <c r="O10" s="10">
        <v>17</v>
      </c>
      <c r="P10" s="11" t="str">
        <f>"036"</f>
        <v>036</v>
      </c>
      <c r="Q10" s="10">
        <v>17</v>
      </c>
      <c r="R10" s="11">
        <v>17</v>
      </c>
      <c r="S10" s="11" t="str">
        <f>"004860"</f>
        <v>004860</v>
      </c>
      <c r="T10" s="10">
        <v>43316</v>
      </c>
      <c r="U10" s="14">
        <v>20</v>
      </c>
      <c r="V10" s="14">
        <v>3.0249999999999999</v>
      </c>
      <c r="W10" s="14">
        <v>16.975000000000001</v>
      </c>
      <c r="X10" s="11">
        <v>158</v>
      </c>
      <c r="Y10" s="10">
        <v>43318</v>
      </c>
      <c r="Z10" s="11">
        <v>9900051631</v>
      </c>
      <c r="AA10" s="12" t="s">
        <v>72</v>
      </c>
      <c r="AB10" s="11" t="s">
        <v>73</v>
      </c>
      <c r="AC10" s="12" t="s">
        <v>74</v>
      </c>
      <c r="AD10" s="11" t="s">
        <v>75</v>
      </c>
      <c r="AE10" s="12" t="s">
        <v>76</v>
      </c>
      <c r="AF10" s="14">
        <v>0.2</v>
      </c>
      <c r="AG10" s="11" t="s">
        <v>46</v>
      </c>
    </row>
    <row r="11" spans="1:33" x14ac:dyDescent="0.2">
      <c r="A11" s="8">
        <v>4591</v>
      </c>
      <c r="B11" s="9" t="s">
        <v>59</v>
      </c>
      <c r="C11" s="10">
        <v>43318</v>
      </c>
      <c r="D11" s="11">
        <v>163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81</v>
      </c>
      <c r="J11" s="12" t="s">
        <v>82</v>
      </c>
      <c r="K11" s="13" t="s">
        <v>83</v>
      </c>
      <c r="L11" s="11" t="str">
        <f>"000002"</f>
        <v>000002</v>
      </c>
      <c r="M11" s="10">
        <v>42948</v>
      </c>
      <c r="N11" s="11" t="str">
        <f>"000001"</f>
        <v>000001</v>
      </c>
      <c r="O11" s="10">
        <v>42996</v>
      </c>
      <c r="P11" s="11" t="str">
        <f>"000009"</f>
        <v>000009</v>
      </c>
      <c r="Q11" s="10">
        <v>42996</v>
      </c>
      <c r="R11" s="11">
        <v>17</v>
      </c>
      <c r="S11" s="11" t="str">
        <f>"004701"</f>
        <v>004701</v>
      </c>
      <c r="T11" s="10">
        <v>43314</v>
      </c>
      <c r="U11" s="14">
        <v>14.298</v>
      </c>
      <c r="V11" s="14">
        <v>0.72929999999999995</v>
      </c>
      <c r="W11" s="14">
        <v>13.5687</v>
      </c>
      <c r="X11" s="11">
        <v>160</v>
      </c>
      <c r="Y11" s="10">
        <v>43318</v>
      </c>
      <c r="Z11" s="11">
        <v>9900100668</v>
      </c>
      <c r="AA11" s="12" t="s">
        <v>84</v>
      </c>
      <c r="AB11" s="11" t="s">
        <v>85</v>
      </c>
      <c r="AC11" s="12" t="s">
        <v>86</v>
      </c>
      <c r="AD11" s="11" t="s">
        <v>44</v>
      </c>
      <c r="AE11" s="12" t="s">
        <v>45</v>
      </c>
      <c r="AF11" s="14">
        <v>0.14298</v>
      </c>
      <c r="AG11" s="11" t="s">
        <v>46</v>
      </c>
    </row>
    <row r="12" spans="1:33" x14ac:dyDescent="0.2">
      <c r="A12" s="8">
        <v>6631</v>
      </c>
      <c r="B12" s="9" t="s">
        <v>87</v>
      </c>
      <c r="C12" s="10">
        <v>43389</v>
      </c>
      <c r="D12" s="11">
        <v>163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88</v>
      </c>
      <c r="J12" s="12" t="s">
        <v>89</v>
      </c>
      <c r="K12" s="13" t="s">
        <v>40</v>
      </c>
      <c r="L12" s="11" t="str">
        <f>"00040C"</f>
        <v>00040C</v>
      </c>
      <c r="M12" s="10">
        <v>42630</v>
      </c>
      <c r="N12" s="11" t="str">
        <f>"000022"</f>
        <v>000022</v>
      </c>
      <c r="O12" s="10">
        <v>43190</v>
      </c>
      <c r="P12" s="11" t="str">
        <f>"000041"</f>
        <v>000041</v>
      </c>
      <c r="Q12" s="10">
        <v>43283</v>
      </c>
      <c r="R12" s="11">
        <v>16</v>
      </c>
      <c r="S12" s="11" t="str">
        <f>"006679"</f>
        <v>006679</v>
      </c>
      <c r="T12" s="10">
        <v>43388</v>
      </c>
      <c r="U12" s="14">
        <v>10.220000000000001</v>
      </c>
      <c r="V12" s="14">
        <v>1.4274</v>
      </c>
      <c r="W12" s="14">
        <v>8.7926000000000002</v>
      </c>
      <c r="X12" s="11">
        <v>235</v>
      </c>
      <c r="Y12" s="10">
        <v>43389</v>
      </c>
      <c r="Z12" s="11">
        <v>9164871884</v>
      </c>
      <c r="AA12" s="12" t="s">
        <v>90</v>
      </c>
      <c r="AB12" s="11" t="s">
        <v>91</v>
      </c>
      <c r="AC12" s="12" t="s">
        <v>92</v>
      </c>
      <c r="AD12" s="11" t="s">
        <v>44</v>
      </c>
      <c r="AE12" s="12" t="s">
        <v>45</v>
      </c>
      <c r="AF12" s="14">
        <f t="shared" ref="AF12:AF28" si="0">U12/100</f>
        <v>0.10220000000000001</v>
      </c>
      <c r="AG12" s="11" t="s">
        <v>93</v>
      </c>
    </row>
    <row r="13" spans="1:33" x14ac:dyDescent="0.2">
      <c r="A13" s="8">
        <v>6632</v>
      </c>
      <c r="B13" s="9" t="s">
        <v>87</v>
      </c>
      <c r="C13" s="10">
        <v>43389</v>
      </c>
      <c r="D13" s="11">
        <v>163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94</v>
      </c>
      <c r="J13" s="12" t="s">
        <v>95</v>
      </c>
      <c r="K13" s="13" t="s">
        <v>96</v>
      </c>
      <c r="L13" s="11" t="str">
        <f>"000005"</f>
        <v>000005</v>
      </c>
      <c r="M13" s="10">
        <v>43281</v>
      </c>
      <c r="N13" s="11" t="str">
        <f>"000023"</f>
        <v>000023</v>
      </c>
      <c r="O13" s="10">
        <v>43190</v>
      </c>
      <c r="P13" s="11" t="str">
        <f>"000039"</f>
        <v>000039</v>
      </c>
      <c r="Q13" s="10">
        <v>43281</v>
      </c>
      <c r="R13" s="11">
        <v>16</v>
      </c>
      <c r="S13" s="11" t="str">
        <f>"006680"</f>
        <v>006680</v>
      </c>
      <c r="T13" s="10">
        <v>43388</v>
      </c>
      <c r="U13" s="14">
        <v>9.92</v>
      </c>
      <c r="V13" s="14">
        <v>1.1042000000000001</v>
      </c>
      <c r="W13" s="14">
        <v>8.8157999999999994</v>
      </c>
      <c r="X13" s="11">
        <v>235</v>
      </c>
      <c r="Y13" s="10">
        <v>43389</v>
      </c>
      <c r="Z13" s="11">
        <v>9164871884</v>
      </c>
      <c r="AA13" s="12" t="s">
        <v>90</v>
      </c>
      <c r="AB13" s="11" t="s">
        <v>91</v>
      </c>
      <c r="AC13" s="12" t="s">
        <v>92</v>
      </c>
      <c r="AD13" s="11" t="s">
        <v>44</v>
      </c>
      <c r="AE13" s="12" t="s">
        <v>45</v>
      </c>
      <c r="AF13" s="14">
        <f t="shared" si="0"/>
        <v>9.9199999999999997E-2</v>
      </c>
      <c r="AG13" s="11" t="s">
        <v>93</v>
      </c>
    </row>
    <row r="14" spans="1:33" x14ac:dyDescent="0.2">
      <c r="A14" s="8">
        <v>6633</v>
      </c>
      <c r="B14" s="9" t="s">
        <v>87</v>
      </c>
      <c r="C14" s="10">
        <v>43389</v>
      </c>
      <c r="D14" s="11">
        <v>163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97</v>
      </c>
      <c r="J14" s="12" t="s">
        <v>98</v>
      </c>
      <c r="K14" s="13" t="s">
        <v>96</v>
      </c>
      <c r="L14" s="11" t="str">
        <f>"00040B"</f>
        <v>00040B</v>
      </c>
      <c r="M14" s="10">
        <v>42630</v>
      </c>
      <c r="N14" s="11" t="str">
        <f>"000012"</f>
        <v>000012</v>
      </c>
      <c r="O14" s="10">
        <v>43251</v>
      </c>
      <c r="P14" s="11" t="str">
        <f>"000042"</f>
        <v>000042</v>
      </c>
      <c r="Q14" s="10">
        <v>43283</v>
      </c>
      <c r="R14" s="11">
        <v>16</v>
      </c>
      <c r="S14" s="11" t="str">
        <f>"006682"</f>
        <v>006682</v>
      </c>
      <c r="T14" s="10">
        <v>43388</v>
      </c>
      <c r="U14" s="14">
        <v>12.65</v>
      </c>
      <c r="V14" s="14">
        <v>1.8340000000000001</v>
      </c>
      <c r="W14" s="14">
        <v>10.816000000000001</v>
      </c>
      <c r="X14" s="11">
        <v>235</v>
      </c>
      <c r="Y14" s="10">
        <v>43389</v>
      </c>
      <c r="Z14" s="11">
        <v>9164871884</v>
      </c>
      <c r="AA14" s="12" t="s">
        <v>90</v>
      </c>
      <c r="AB14" s="11" t="s">
        <v>91</v>
      </c>
      <c r="AC14" s="12" t="s">
        <v>92</v>
      </c>
      <c r="AD14" s="11" t="s">
        <v>44</v>
      </c>
      <c r="AE14" s="12" t="s">
        <v>45</v>
      </c>
      <c r="AF14" s="14">
        <f t="shared" si="0"/>
        <v>0.1265</v>
      </c>
      <c r="AG14" s="11" t="s">
        <v>93</v>
      </c>
    </row>
    <row r="15" spans="1:33" x14ac:dyDescent="0.2">
      <c r="A15" s="8">
        <v>6816</v>
      </c>
      <c r="B15" s="9" t="s">
        <v>87</v>
      </c>
      <c r="C15" s="10">
        <v>43396</v>
      </c>
      <c r="D15" s="11">
        <v>163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99</v>
      </c>
      <c r="J15" s="12" t="s">
        <v>100</v>
      </c>
      <c r="K15" s="13" t="s">
        <v>40</v>
      </c>
      <c r="L15" s="11" t="str">
        <f>"000007"</f>
        <v>000007</v>
      </c>
      <c r="M15" s="10">
        <v>43281</v>
      </c>
      <c r="N15" s="11" t="str">
        <f>"000025"</f>
        <v>000025</v>
      </c>
      <c r="O15" s="10">
        <v>43190</v>
      </c>
      <c r="P15" s="11" t="str">
        <f>"000040"</f>
        <v>000040</v>
      </c>
      <c r="Q15" s="10">
        <v>43281</v>
      </c>
      <c r="R15" s="11">
        <v>16</v>
      </c>
      <c r="S15" s="11" t="str">
        <f>"006881"</f>
        <v>006881</v>
      </c>
      <c r="T15" s="10">
        <v>43393</v>
      </c>
      <c r="U15" s="14">
        <v>14.65</v>
      </c>
      <c r="V15" s="14">
        <v>1.7039</v>
      </c>
      <c r="W15" s="14">
        <v>12.946099999999999</v>
      </c>
      <c r="X15" s="11">
        <v>246</v>
      </c>
      <c r="Y15" s="10">
        <v>43396</v>
      </c>
      <c r="Z15" s="11">
        <v>9164871884</v>
      </c>
      <c r="AA15" s="12" t="s">
        <v>90</v>
      </c>
      <c r="AB15" s="11" t="s">
        <v>91</v>
      </c>
      <c r="AC15" s="12" t="s">
        <v>92</v>
      </c>
      <c r="AD15" s="11" t="s">
        <v>44</v>
      </c>
      <c r="AE15" s="12" t="s">
        <v>45</v>
      </c>
      <c r="AF15" s="14">
        <f t="shared" si="0"/>
        <v>0.14649999999999999</v>
      </c>
      <c r="AG15" s="11" t="s">
        <v>93</v>
      </c>
    </row>
    <row r="16" spans="1:33" x14ac:dyDescent="0.2">
      <c r="A16" s="8">
        <v>6898</v>
      </c>
      <c r="B16" s="9" t="s">
        <v>87</v>
      </c>
      <c r="C16" s="10">
        <v>43400</v>
      </c>
      <c r="D16" s="11">
        <v>163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101</v>
      </c>
      <c r="J16" s="12" t="s">
        <v>102</v>
      </c>
      <c r="K16" s="13" t="s">
        <v>49</v>
      </c>
      <c r="L16" s="11" t="str">
        <f>"000080"</f>
        <v>000080</v>
      </c>
      <c r="M16" s="10">
        <v>43370</v>
      </c>
      <c r="N16" s="11" t="str">
        <f>"000112"</f>
        <v>000112</v>
      </c>
      <c r="O16" s="10">
        <v>43370</v>
      </c>
      <c r="P16" s="11" t="str">
        <f>"000113"</f>
        <v>000113</v>
      </c>
      <c r="Q16" s="10">
        <v>43370</v>
      </c>
      <c r="R16" s="11">
        <v>17</v>
      </c>
      <c r="S16" s="11" t="str">
        <f>"006957"</f>
        <v>006957</v>
      </c>
      <c r="T16" s="10">
        <v>43399</v>
      </c>
      <c r="U16" s="14">
        <v>9.9500399999999996</v>
      </c>
      <c r="V16" s="14">
        <v>1.0547</v>
      </c>
      <c r="W16" s="14">
        <v>8.8953399999999991</v>
      </c>
      <c r="X16" s="11">
        <v>251</v>
      </c>
      <c r="Y16" s="10">
        <v>43400</v>
      </c>
      <c r="Z16" s="11">
        <v>0</v>
      </c>
      <c r="AA16" s="12" t="s">
        <v>103</v>
      </c>
      <c r="AB16" s="11" t="s">
        <v>104</v>
      </c>
      <c r="AC16" s="12" t="s">
        <v>105</v>
      </c>
      <c r="AD16" s="11" t="s">
        <v>53</v>
      </c>
      <c r="AE16" s="12" t="s">
        <v>54</v>
      </c>
      <c r="AF16" s="14">
        <f t="shared" si="0"/>
        <v>9.9500399999999989E-2</v>
      </c>
      <c r="AG16" s="11" t="s">
        <v>106</v>
      </c>
    </row>
    <row r="17" spans="1:33" x14ac:dyDescent="0.2">
      <c r="A17" s="8">
        <v>7273</v>
      </c>
      <c r="B17" s="9" t="s">
        <v>107</v>
      </c>
      <c r="C17" s="10">
        <v>43420</v>
      </c>
      <c r="D17" s="11">
        <v>163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108</v>
      </c>
      <c r="J17" s="12" t="s">
        <v>109</v>
      </c>
      <c r="K17" s="13" t="s">
        <v>96</v>
      </c>
      <c r="L17" s="11" t="str">
        <f>"000130"</f>
        <v>000130</v>
      </c>
      <c r="M17" s="10">
        <v>41614</v>
      </c>
      <c r="N17" s="11" t="str">
        <f>"000095"</f>
        <v>000095</v>
      </c>
      <c r="O17" s="10">
        <v>41849</v>
      </c>
      <c r="P17" s="11" t="str">
        <f>"000197"</f>
        <v>000197</v>
      </c>
      <c r="Q17" s="10">
        <v>41851</v>
      </c>
      <c r="R17" s="11">
        <v>13</v>
      </c>
      <c r="S17" s="11" t="str">
        <f>""</f>
        <v/>
      </c>
      <c r="T17" s="10"/>
      <c r="U17" s="14">
        <v>3.1419999999999999</v>
      </c>
      <c r="V17" s="14">
        <v>0.38140000000000002</v>
      </c>
      <c r="W17" s="14">
        <v>2.7606000000000002</v>
      </c>
      <c r="X17" s="11">
        <v>267</v>
      </c>
      <c r="Y17" s="10">
        <v>43420</v>
      </c>
      <c r="Z17" s="11">
        <v>9611146964</v>
      </c>
      <c r="AA17" s="12" t="s">
        <v>110</v>
      </c>
      <c r="AB17" s="11" t="s">
        <v>42</v>
      </c>
      <c r="AC17" s="12" t="s">
        <v>43</v>
      </c>
      <c r="AD17" s="11" t="s">
        <v>44</v>
      </c>
      <c r="AE17" s="12" t="s">
        <v>45</v>
      </c>
      <c r="AF17" s="14">
        <f t="shared" si="0"/>
        <v>3.1419999999999997E-2</v>
      </c>
      <c r="AG17" s="11" t="s">
        <v>46</v>
      </c>
    </row>
    <row r="18" spans="1:33" x14ac:dyDescent="0.2">
      <c r="A18" s="8">
        <v>7587</v>
      </c>
      <c r="B18" s="9" t="s">
        <v>111</v>
      </c>
      <c r="C18" s="10">
        <v>43437</v>
      </c>
      <c r="D18" s="11">
        <v>163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112</v>
      </c>
      <c r="J18" s="12" t="s">
        <v>113</v>
      </c>
      <c r="K18" s="13" t="s">
        <v>49</v>
      </c>
      <c r="L18" s="11" t="str">
        <f>"000062"</f>
        <v>000062</v>
      </c>
      <c r="M18" s="10">
        <v>42814</v>
      </c>
      <c r="N18" s="11" t="str">
        <f>"000013"</f>
        <v>000013</v>
      </c>
      <c r="O18" s="10">
        <v>42885</v>
      </c>
      <c r="P18" s="11" t="str">
        <f>"000039"</f>
        <v>000039</v>
      </c>
      <c r="Q18" s="10">
        <v>42886</v>
      </c>
      <c r="R18" s="11">
        <v>17</v>
      </c>
      <c r="S18" s="11" t="str">
        <f>"007373"</f>
        <v>007373</v>
      </c>
      <c r="T18" s="10">
        <v>43420</v>
      </c>
      <c r="U18" s="14">
        <v>14.433999999999999</v>
      </c>
      <c r="V18" s="14">
        <v>1.0173000000000001</v>
      </c>
      <c r="W18" s="14">
        <v>13.416700000000001</v>
      </c>
      <c r="X18" s="11">
        <v>279</v>
      </c>
      <c r="Y18" s="10">
        <v>43437</v>
      </c>
      <c r="Z18" s="11">
        <v>9448255086</v>
      </c>
      <c r="AA18" s="12" t="s">
        <v>114</v>
      </c>
      <c r="AB18" s="11" t="s">
        <v>42</v>
      </c>
      <c r="AC18" s="12" t="s">
        <v>43</v>
      </c>
      <c r="AD18" s="11" t="s">
        <v>44</v>
      </c>
      <c r="AE18" s="12" t="s">
        <v>45</v>
      </c>
      <c r="AF18" s="14">
        <f t="shared" si="0"/>
        <v>0.14434</v>
      </c>
      <c r="AG18" s="11" t="s">
        <v>46</v>
      </c>
    </row>
    <row r="19" spans="1:33" x14ac:dyDescent="0.2">
      <c r="A19" s="8">
        <v>7588</v>
      </c>
      <c r="B19" s="9" t="s">
        <v>111</v>
      </c>
      <c r="C19" s="10">
        <v>43437</v>
      </c>
      <c r="D19" s="11">
        <v>163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115</v>
      </c>
      <c r="J19" s="12" t="s">
        <v>116</v>
      </c>
      <c r="K19" s="13" t="s">
        <v>49</v>
      </c>
      <c r="L19" s="11" t="str">
        <f>"000064"</f>
        <v>000064</v>
      </c>
      <c r="M19" s="10">
        <v>42814</v>
      </c>
      <c r="N19" s="11" t="str">
        <f>"000015"</f>
        <v>000015</v>
      </c>
      <c r="O19" s="10">
        <v>42885</v>
      </c>
      <c r="P19" s="11" t="str">
        <f>"000040"</f>
        <v>000040</v>
      </c>
      <c r="Q19" s="10">
        <v>42886</v>
      </c>
      <c r="R19" s="11">
        <v>17</v>
      </c>
      <c r="S19" s="11" t="str">
        <f>"007414"</f>
        <v>007414</v>
      </c>
      <c r="T19" s="10">
        <v>43421</v>
      </c>
      <c r="U19" s="14">
        <v>16.079000000000001</v>
      </c>
      <c r="V19" s="14">
        <v>2.1044999999999998</v>
      </c>
      <c r="W19" s="14">
        <v>13.974500000000001</v>
      </c>
      <c r="X19" s="11">
        <v>279</v>
      </c>
      <c r="Y19" s="10">
        <v>43437</v>
      </c>
      <c r="Z19" s="11">
        <v>9448077241</v>
      </c>
      <c r="AA19" s="12" t="s">
        <v>117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f t="shared" si="0"/>
        <v>0.16079000000000002</v>
      </c>
      <c r="AG19" s="11" t="s">
        <v>46</v>
      </c>
    </row>
    <row r="20" spans="1:33" x14ac:dyDescent="0.2">
      <c r="A20" s="8">
        <v>7589</v>
      </c>
      <c r="B20" s="9" t="s">
        <v>111</v>
      </c>
      <c r="C20" s="10">
        <v>43437</v>
      </c>
      <c r="D20" s="11">
        <v>163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118</v>
      </c>
      <c r="J20" s="12" t="s">
        <v>119</v>
      </c>
      <c r="K20" s="13" t="s">
        <v>49</v>
      </c>
      <c r="L20" s="11" t="str">
        <f>"000042"</f>
        <v>000042</v>
      </c>
      <c r="M20" s="10">
        <v>42630</v>
      </c>
      <c r="N20" s="11" t="str">
        <f>"000014"</f>
        <v>000014</v>
      </c>
      <c r="O20" s="10">
        <v>42885</v>
      </c>
      <c r="P20" s="11" t="str">
        <f>"000037"</f>
        <v>000037</v>
      </c>
      <c r="Q20" s="10">
        <v>42886</v>
      </c>
      <c r="R20" s="11">
        <v>17</v>
      </c>
      <c r="S20" s="11" t="str">
        <f>"007435"</f>
        <v>007435</v>
      </c>
      <c r="T20" s="10">
        <v>43421</v>
      </c>
      <c r="U20" s="14">
        <v>48.8</v>
      </c>
      <c r="V20" s="14">
        <v>7.1618000000000004</v>
      </c>
      <c r="W20" s="14">
        <v>41.638199999999998</v>
      </c>
      <c r="X20" s="11">
        <v>279</v>
      </c>
      <c r="Y20" s="10">
        <v>43437</v>
      </c>
      <c r="Z20" s="11">
        <v>9845085903</v>
      </c>
      <c r="AA20" s="12" t="s">
        <v>62</v>
      </c>
      <c r="AB20" s="11" t="s">
        <v>63</v>
      </c>
      <c r="AC20" s="12" t="s">
        <v>64</v>
      </c>
      <c r="AD20" s="11" t="s">
        <v>44</v>
      </c>
      <c r="AE20" s="12" t="s">
        <v>45</v>
      </c>
      <c r="AF20" s="14">
        <f t="shared" si="0"/>
        <v>0.48799999999999999</v>
      </c>
      <c r="AG20" s="11" t="s">
        <v>46</v>
      </c>
    </row>
    <row r="21" spans="1:33" x14ac:dyDescent="0.2">
      <c r="A21" s="8">
        <v>7590</v>
      </c>
      <c r="B21" s="9" t="s">
        <v>111</v>
      </c>
      <c r="C21" s="10">
        <v>43437</v>
      </c>
      <c r="D21" s="11">
        <v>163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120</v>
      </c>
      <c r="J21" s="12" t="s">
        <v>121</v>
      </c>
      <c r="K21" s="13" t="s">
        <v>83</v>
      </c>
      <c r="L21" s="11" t="str">
        <f>"000013"</f>
        <v>000013</v>
      </c>
      <c r="M21" s="10">
        <v>42545</v>
      </c>
      <c r="N21" s="11" t="str">
        <f>"000013"</f>
        <v>000013</v>
      </c>
      <c r="O21" s="10">
        <v>43158</v>
      </c>
      <c r="P21" s="11" t="str">
        <f>"000030"</f>
        <v>000030</v>
      </c>
      <c r="Q21" s="10">
        <v>43158</v>
      </c>
      <c r="R21" s="11">
        <v>16</v>
      </c>
      <c r="S21" s="11" t="str">
        <f>"007558"</f>
        <v>007558</v>
      </c>
      <c r="T21" s="10">
        <v>43427</v>
      </c>
      <c r="U21" s="14">
        <v>13.23</v>
      </c>
      <c r="V21" s="14">
        <v>1.4330000000000001</v>
      </c>
      <c r="W21" s="14">
        <v>11.797000000000001</v>
      </c>
      <c r="X21" s="11">
        <v>280</v>
      </c>
      <c r="Y21" s="10">
        <v>43437</v>
      </c>
      <c r="Z21" s="11">
        <v>9448026974</v>
      </c>
      <c r="AA21" s="12" t="s">
        <v>122</v>
      </c>
      <c r="AB21" s="11" t="s">
        <v>85</v>
      </c>
      <c r="AC21" s="12" t="s">
        <v>86</v>
      </c>
      <c r="AD21" s="11" t="s">
        <v>44</v>
      </c>
      <c r="AE21" s="12" t="s">
        <v>45</v>
      </c>
      <c r="AF21" s="14">
        <f t="shared" si="0"/>
        <v>0.1323</v>
      </c>
      <c r="AG21" s="11" t="s">
        <v>46</v>
      </c>
    </row>
    <row r="22" spans="1:33" x14ac:dyDescent="0.2">
      <c r="A22" s="8">
        <v>7798</v>
      </c>
      <c r="B22" s="9" t="s">
        <v>111</v>
      </c>
      <c r="C22" s="10">
        <v>43448</v>
      </c>
      <c r="D22" s="11">
        <v>163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123</v>
      </c>
      <c r="J22" s="12" t="s">
        <v>124</v>
      </c>
      <c r="K22" s="13" t="s">
        <v>49</v>
      </c>
      <c r="L22" s="11" t="str">
        <f>"000062"</f>
        <v>000062</v>
      </c>
      <c r="M22" s="10">
        <v>42016</v>
      </c>
      <c r="N22" s="11" t="str">
        <f>"000149"</f>
        <v>000149</v>
      </c>
      <c r="O22" s="10">
        <v>42625</v>
      </c>
      <c r="P22" s="11" t="str">
        <f>"000195"</f>
        <v>000195</v>
      </c>
      <c r="Q22" s="10">
        <v>42277</v>
      </c>
      <c r="R22" s="11">
        <v>15</v>
      </c>
      <c r="S22" s="11" t="str">
        <f>"007838"</f>
        <v>007838</v>
      </c>
      <c r="T22" s="10">
        <v>43444</v>
      </c>
      <c r="U22" s="14">
        <v>5.6280000000000001</v>
      </c>
      <c r="V22" s="14">
        <v>0.65480000000000005</v>
      </c>
      <c r="W22" s="14">
        <v>4.9732000000000003</v>
      </c>
      <c r="X22" s="11">
        <v>291</v>
      </c>
      <c r="Y22" s="10">
        <v>43448</v>
      </c>
      <c r="Z22" s="11">
        <v>9845643063</v>
      </c>
      <c r="AA22" s="12" t="s">
        <v>125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f t="shared" si="0"/>
        <v>5.6280000000000004E-2</v>
      </c>
      <c r="AG22" s="11" t="s">
        <v>46</v>
      </c>
    </row>
    <row r="23" spans="1:33" x14ac:dyDescent="0.2">
      <c r="A23" s="8">
        <v>7799</v>
      </c>
      <c r="B23" s="9" t="s">
        <v>111</v>
      </c>
      <c r="C23" s="10">
        <v>43448</v>
      </c>
      <c r="D23" s="11">
        <v>163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126</v>
      </c>
      <c r="J23" s="12" t="s">
        <v>127</v>
      </c>
      <c r="K23" s="13" t="s">
        <v>96</v>
      </c>
      <c r="L23" s="11" t="str">
        <f>"00014A"</f>
        <v>00014A</v>
      </c>
      <c r="M23" s="10">
        <v>41848</v>
      </c>
      <c r="N23" s="11" t="str">
        <f>"000150"</f>
        <v>000150</v>
      </c>
      <c r="O23" s="10">
        <v>42622</v>
      </c>
      <c r="P23" s="11" t="str">
        <f>"000212"</f>
        <v>000212</v>
      </c>
      <c r="Q23" s="10">
        <v>42625</v>
      </c>
      <c r="R23" s="11">
        <v>14</v>
      </c>
      <c r="S23" s="11" t="str">
        <f>"007840"</f>
        <v>007840</v>
      </c>
      <c r="T23" s="10">
        <v>43444</v>
      </c>
      <c r="U23" s="14">
        <v>11.82</v>
      </c>
      <c r="V23" s="14">
        <v>1.5740000000000001</v>
      </c>
      <c r="W23" s="14">
        <v>10.246</v>
      </c>
      <c r="X23" s="11">
        <v>291</v>
      </c>
      <c r="Y23" s="10">
        <v>43448</v>
      </c>
      <c r="Z23" s="11">
        <v>9845643063</v>
      </c>
      <c r="AA23" s="12" t="s">
        <v>128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f t="shared" si="0"/>
        <v>0.1182</v>
      </c>
      <c r="AG23" s="11" t="s">
        <v>46</v>
      </c>
    </row>
    <row r="24" spans="1:33" x14ac:dyDescent="0.2">
      <c r="A24" s="8">
        <v>7800</v>
      </c>
      <c r="B24" s="9" t="s">
        <v>111</v>
      </c>
      <c r="C24" s="10">
        <v>43448</v>
      </c>
      <c r="D24" s="11">
        <v>163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96</v>
      </c>
      <c r="L24" s="11" t="str">
        <f>"000014"</f>
        <v>000014</v>
      </c>
      <c r="M24" s="10">
        <v>42116</v>
      </c>
      <c r="N24" s="11" t="str">
        <f>"000136"</f>
        <v>000136</v>
      </c>
      <c r="O24" s="10">
        <v>42549</v>
      </c>
      <c r="P24" s="11" t="str">
        <f>"000076"</f>
        <v>000076</v>
      </c>
      <c r="Q24" s="10">
        <v>42551</v>
      </c>
      <c r="R24" s="11">
        <v>15</v>
      </c>
      <c r="S24" s="11" t="str">
        <f>"008005"</f>
        <v>008005</v>
      </c>
      <c r="T24" s="10">
        <v>43448</v>
      </c>
      <c r="U24" s="14">
        <v>16.5</v>
      </c>
      <c r="V24" s="14">
        <v>2.4272999999999998</v>
      </c>
      <c r="W24" s="14">
        <v>14.072699999999999</v>
      </c>
      <c r="X24" s="11">
        <v>291</v>
      </c>
      <c r="Y24" s="10">
        <v>43448</v>
      </c>
      <c r="Z24" s="11">
        <v>9845643063</v>
      </c>
      <c r="AA24" s="12" t="s">
        <v>131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f t="shared" si="0"/>
        <v>0.16500000000000001</v>
      </c>
      <c r="AG24" s="11" t="s">
        <v>46</v>
      </c>
    </row>
    <row r="25" spans="1:33" x14ac:dyDescent="0.2">
      <c r="A25" s="8">
        <v>8064</v>
      </c>
      <c r="B25" s="9" t="s">
        <v>111</v>
      </c>
      <c r="C25" s="10">
        <v>43455</v>
      </c>
      <c r="D25" s="11">
        <v>163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132</v>
      </c>
      <c r="J25" s="12" t="s">
        <v>133</v>
      </c>
      <c r="K25" s="13" t="s">
        <v>49</v>
      </c>
      <c r="L25" s="11" t="str">
        <f>"000044"</f>
        <v>000044</v>
      </c>
      <c r="M25" s="10">
        <v>42630</v>
      </c>
      <c r="N25" s="11" t="str">
        <f>"07a"</f>
        <v>07a</v>
      </c>
      <c r="O25" s="10">
        <v>17</v>
      </c>
      <c r="P25" s="11" t="str">
        <f>"000026"</f>
        <v>000026</v>
      </c>
      <c r="Q25" s="10">
        <v>42885</v>
      </c>
      <c r="R25" s="11">
        <v>17</v>
      </c>
      <c r="S25" s="11" t="str">
        <f>"008107"</f>
        <v>008107</v>
      </c>
      <c r="T25" s="10">
        <v>43454</v>
      </c>
      <c r="U25" s="14">
        <v>48.52</v>
      </c>
      <c r="V25" s="14">
        <v>7.1513</v>
      </c>
      <c r="W25" s="14">
        <v>41.368699999999997</v>
      </c>
      <c r="X25" s="11">
        <v>301</v>
      </c>
      <c r="Y25" s="10">
        <v>43455</v>
      </c>
      <c r="Z25" s="11">
        <v>9845085903</v>
      </c>
      <c r="AA25" s="12" t="s">
        <v>62</v>
      </c>
      <c r="AB25" s="11" t="s">
        <v>63</v>
      </c>
      <c r="AC25" s="12" t="s">
        <v>64</v>
      </c>
      <c r="AD25" s="11" t="s">
        <v>44</v>
      </c>
      <c r="AE25" s="12" t="s">
        <v>45</v>
      </c>
      <c r="AF25" s="14">
        <f t="shared" si="0"/>
        <v>0.48520000000000002</v>
      </c>
      <c r="AG25" s="11" t="s">
        <v>46</v>
      </c>
    </row>
    <row r="26" spans="1:33" x14ac:dyDescent="0.2">
      <c r="A26" s="8">
        <v>8065</v>
      </c>
      <c r="B26" s="9" t="s">
        <v>111</v>
      </c>
      <c r="C26" s="10">
        <v>43455</v>
      </c>
      <c r="D26" s="11">
        <v>163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134</v>
      </c>
      <c r="J26" s="12" t="s">
        <v>135</v>
      </c>
      <c r="K26" s="13" t="s">
        <v>49</v>
      </c>
      <c r="L26" s="11" t="str">
        <f>"000005"</f>
        <v>000005</v>
      </c>
      <c r="M26" s="10">
        <v>42831</v>
      </c>
      <c r="N26" s="11" t="str">
        <f>"000030"</f>
        <v>000030</v>
      </c>
      <c r="O26" s="10">
        <v>42885</v>
      </c>
      <c r="P26" s="11" t="str">
        <f>"000066"</f>
        <v>000066</v>
      </c>
      <c r="Q26" s="10">
        <v>42889</v>
      </c>
      <c r="R26" s="11">
        <v>17</v>
      </c>
      <c r="S26" s="11" t="str">
        <f>"008129"</f>
        <v>008129</v>
      </c>
      <c r="T26" s="10">
        <v>43454</v>
      </c>
      <c r="U26" s="14">
        <v>11.61</v>
      </c>
      <c r="V26" s="14">
        <v>0.8518</v>
      </c>
      <c r="W26" s="14">
        <v>10.7582</v>
      </c>
      <c r="X26" s="11">
        <v>301</v>
      </c>
      <c r="Y26" s="10">
        <v>43455</v>
      </c>
      <c r="Z26" s="11">
        <v>9880985533</v>
      </c>
      <c r="AA26" s="12" t="s">
        <v>136</v>
      </c>
      <c r="AB26" s="11" t="s">
        <v>42</v>
      </c>
      <c r="AC26" s="12" t="s">
        <v>43</v>
      </c>
      <c r="AD26" s="11" t="s">
        <v>44</v>
      </c>
      <c r="AE26" s="12" t="s">
        <v>45</v>
      </c>
      <c r="AF26" s="14">
        <f t="shared" si="0"/>
        <v>0.11609999999999999</v>
      </c>
      <c r="AG26" s="11" t="s">
        <v>46</v>
      </c>
    </row>
    <row r="27" spans="1:33" x14ac:dyDescent="0.2">
      <c r="A27" s="8">
        <v>9053</v>
      </c>
      <c r="B27" s="9" t="s">
        <v>137</v>
      </c>
      <c r="C27" s="10">
        <v>43504</v>
      </c>
      <c r="D27" s="11">
        <v>163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138</v>
      </c>
      <c r="J27" s="12" t="s">
        <v>139</v>
      </c>
      <c r="K27" s="13" t="s">
        <v>49</v>
      </c>
      <c r="L27" s="11" t="str">
        <f>"000022"</f>
        <v>000022</v>
      </c>
      <c r="M27" s="10">
        <v>43005</v>
      </c>
      <c r="N27" s="11" t="str">
        <f>"000043"</f>
        <v>000043</v>
      </c>
      <c r="O27" s="10">
        <v>43469</v>
      </c>
      <c r="P27" s="11" t="str">
        <f>"000131"</f>
        <v>000131</v>
      </c>
      <c r="Q27" s="10">
        <v>43473</v>
      </c>
      <c r="R27" s="11"/>
      <c r="S27" s="11" t="str">
        <f>"009161"</f>
        <v>009161</v>
      </c>
      <c r="T27" s="10">
        <v>43503</v>
      </c>
      <c r="U27" s="14">
        <v>11.538</v>
      </c>
      <c r="V27" s="14">
        <v>0.47670000000000001</v>
      </c>
      <c r="W27" s="14">
        <v>11.061299999999999</v>
      </c>
      <c r="X27" s="11">
        <v>346</v>
      </c>
      <c r="Y27" s="10">
        <v>43504</v>
      </c>
      <c r="Z27" s="11">
        <v>9448026974</v>
      </c>
      <c r="AA27" s="12" t="s">
        <v>140</v>
      </c>
      <c r="AB27" s="11" t="s">
        <v>104</v>
      </c>
      <c r="AC27" s="12" t="s">
        <v>105</v>
      </c>
      <c r="AD27" s="11" t="s">
        <v>44</v>
      </c>
      <c r="AE27" s="12" t="s">
        <v>45</v>
      </c>
      <c r="AF27" s="14">
        <f t="shared" si="0"/>
        <v>0.11538</v>
      </c>
      <c r="AG27" s="11" t="s">
        <v>93</v>
      </c>
    </row>
    <row r="28" spans="1:33" x14ac:dyDescent="0.2">
      <c r="A28" s="8">
        <v>9474</v>
      </c>
      <c r="B28" s="9" t="s">
        <v>141</v>
      </c>
      <c r="C28" s="10">
        <v>43530</v>
      </c>
      <c r="D28" s="11">
        <v>163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142</v>
      </c>
      <c r="J28" s="12" t="s">
        <v>143</v>
      </c>
      <c r="K28" s="13" t="s">
        <v>144</v>
      </c>
      <c r="L28" s="11" t="str">
        <f>"000024"</f>
        <v>000024</v>
      </c>
      <c r="M28" s="10">
        <v>43005</v>
      </c>
      <c r="N28" s="11" t="str">
        <f>"000041"</f>
        <v>000041</v>
      </c>
      <c r="O28" s="10">
        <v>43446</v>
      </c>
      <c r="P28" s="11" t="str">
        <f>"000122"</f>
        <v>000122</v>
      </c>
      <c r="Q28" s="10">
        <v>43461</v>
      </c>
      <c r="R28" s="11"/>
      <c r="S28" s="11" t="str">
        <f>"009508"</f>
        <v>009508</v>
      </c>
      <c r="T28" s="10">
        <v>43525</v>
      </c>
      <c r="U28" s="14">
        <v>13.21</v>
      </c>
      <c r="V28" s="14">
        <v>1.3732</v>
      </c>
      <c r="W28" s="14">
        <v>11.8368</v>
      </c>
      <c r="X28" s="11">
        <v>368</v>
      </c>
      <c r="Y28" s="10">
        <v>43530</v>
      </c>
      <c r="Z28" s="11">
        <v>9448026974</v>
      </c>
      <c r="AA28" s="12" t="s">
        <v>140</v>
      </c>
      <c r="AB28" s="11" t="s">
        <v>104</v>
      </c>
      <c r="AC28" s="12" t="s">
        <v>105</v>
      </c>
      <c r="AD28" s="11" t="s">
        <v>44</v>
      </c>
      <c r="AE28" s="12" t="s">
        <v>45</v>
      </c>
      <c r="AF28" s="14">
        <f t="shared" si="0"/>
        <v>0.1321</v>
      </c>
      <c r="AG28" s="11" t="s">
        <v>93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2019-06-14T08:38:50Z</dcterms:modified>
</cp:coreProperties>
</file>