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1" i="1" l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<sst xmlns="http://schemas.openxmlformats.org/spreadsheetml/2006/main" count="454" uniqueCount="136">
  <si>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</si>
  <si>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</si>
  <si>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</si>
  <si>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</si>
  <si>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</si>
  <si>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</si>
  <si>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</si>
  <si>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</si>
  <si>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</si>
  <si>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</si>
  <si>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</si>
  <si>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</si>
  <si>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</si>
  <si>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</si>
  <si>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</si>
  <si>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</si>
  <si>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</si>
  <si>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</si>
  <si>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</si>
  <si>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</si>
  <si>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</si>
  <si>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</si>
  <si>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</si>
  <si>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</si>
  <si>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</si>
  <si>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</si>
  <si>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</si>
  <si>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</si>
  <si>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</si>
  <si>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</si>
  <si>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</si>
  <si>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</si>
  <si>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</si>
  <si>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</si>
  <si>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Pattabhi Ram Nagara</t>
  </si>
  <si>
    <t>Jaya Nagara</t>
  </si>
  <si>
    <t>South</t>
  </si>
  <si>
    <t>168-17-000061</t>
  </si>
  <si>
    <t>Comprehensive Development of Bad Roadsand Improvements to roads side drains footpaths, asphalting and concreting including culverts to selected main and other connecting roads of Packing No P-JN in ward no 168 169, 170, 171 and 177 of Jayanagara Division in South zone Comprising 14 works</t>
  </si>
  <si>
    <t>Roads &amp; Drivablility</t>
  </si>
  <si>
    <t>C T Raju</t>
  </si>
  <si>
    <t>P3158</t>
  </si>
  <si>
    <t>SIP Infrastructure Project works</t>
  </si>
  <si>
    <t>ddo491</t>
  </si>
  <si>
    <t xml:space="preserve"> Assistant Executive Engineer J P Nagar South Zone</t>
  </si>
  <si>
    <t>Pending</t>
  </si>
  <si>
    <t>168-17-000068</t>
  </si>
  <si>
    <t>Engagement of Gangman and Hiring of Tractor Tippers for cleaning and Maintenance of road side drains and other cleaning works in works in ward no 168</t>
  </si>
  <si>
    <t>Other Ward Works</t>
  </si>
  <si>
    <t>Yenkanagowda naganoor</t>
  </si>
  <si>
    <t>P3110</t>
  </si>
  <si>
    <t>14th Finance Commission Grant Works</t>
  </si>
  <si>
    <t>ddo271</t>
  </si>
  <si>
    <t xml:space="preserve"> Assistant Executive Engineer Jayanagar South Zone</t>
  </si>
  <si>
    <t>May</t>
  </si>
  <si>
    <t>168-17-000027</t>
  </si>
  <si>
    <t>Emergency works (For filling of potholes &amp; road cuttings portions) in Ward No168 Pattabhiramanagara</t>
  </si>
  <si>
    <t>B.H. REVANIPRASAD</t>
  </si>
  <si>
    <t>P1771</t>
  </si>
  <si>
    <t>Zone Works - POW Works</t>
  </si>
  <si>
    <t>Spill Over</t>
  </si>
  <si>
    <t>168-16-000013</t>
  </si>
  <si>
    <t>Development to Mrs Lakshman Rao Buleward park M Block Jayanagar 8th Block in ward no 168</t>
  </si>
  <si>
    <t>Trees, Parks &amp; Playgrounds</t>
  </si>
  <si>
    <t>N.M.Cheluvaraju  prop. S.M. Enterprises</t>
  </si>
  <si>
    <t>P3106</t>
  </si>
  <si>
    <t>Nagarothana Works</t>
  </si>
  <si>
    <t>ddo422</t>
  </si>
  <si>
    <t xml:space="preserve"> Executive Engineer Project - South Zone</t>
  </si>
  <si>
    <t>168-16-000028</t>
  </si>
  <si>
    <t>Providing and installation of Camera in ward no 168</t>
  </si>
  <si>
    <t>Crime &amp; Safety</t>
  </si>
  <si>
    <t>KRIDL</t>
  </si>
  <si>
    <t>P2178</t>
  </si>
  <si>
    <t>Works sanctioned by Dy. Mayor</t>
  </si>
  <si>
    <t>ddo258</t>
  </si>
  <si>
    <t xml:space="preserve"> Executive Engineer Electrical South Zone</t>
  </si>
  <si>
    <t>June</t>
  </si>
  <si>
    <t>168-16-000014</t>
  </si>
  <si>
    <t>Development of MES playground in Jayangara 5th block of Pattabhiramangara ward no 168</t>
  </si>
  <si>
    <t>S.Manjunath</t>
  </si>
  <si>
    <t>168-16-000007</t>
  </si>
  <si>
    <t>Providing street light s timers cables etc MTB area in ward no 168 Pattabhiramangar (Under Emergency Works)</t>
  </si>
  <si>
    <t>Footpaths &amp; Walkability</t>
  </si>
  <si>
    <t>Pradeep Electricals</t>
  </si>
  <si>
    <t>168-16-000003</t>
  </si>
  <si>
    <t>Providing pot holes filling in ward no 168 Pattabhiramangar</t>
  </si>
  <si>
    <t>V L Muniraju</t>
  </si>
  <si>
    <t>July</t>
  </si>
  <si>
    <t>168-17-000044</t>
  </si>
  <si>
    <t>Providing additional electrical wiring and electrical fitting in Jayanagara Division office in Ward No 168 Pattabhiramanagara</t>
  </si>
  <si>
    <t>Munichamaiah. C( Meghana Electricals)</t>
  </si>
  <si>
    <t>168-16-000008</t>
  </si>
  <si>
    <t>Improvements and development works to parks at 11th B main 5th block Jayanagara in ward no 168</t>
  </si>
  <si>
    <t>17-</t>
  </si>
  <si>
    <t>N.M.Cheluvaraju Prop  S M Enterprises</t>
  </si>
  <si>
    <t>168-16-000001</t>
  </si>
  <si>
    <t>Operation and Maintenance of Street Lighting System in Ward No.168 Package S-9 of South Zone</t>
  </si>
  <si>
    <t>M/s. Prabha Electricals (C.D.Ravi)</t>
  </si>
  <si>
    <t>P0300</t>
  </si>
  <si>
    <t>M and R to Street Lights - Replacement of Burnt Bulbs etc. (Package)</t>
  </si>
  <si>
    <t>168-17-000015</t>
  </si>
  <si>
    <t>Providing pathway lighting to Visnuvardhan park and Eco park and footpath decorative lights 28th main 4th T block pattabhiramanagar in ward no 168</t>
  </si>
  <si>
    <t>P0190</t>
  </si>
  <si>
    <t>Works sanctioned by Hon Mayor</t>
  </si>
  <si>
    <t>168-17-000018</t>
  </si>
  <si>
    <t>Providing Park Lighting System in Lakshman Rao Bouleward M block Park in ward no 168</t>
  </si>
  <si>
    <t>P3057</t>
  </si>
  <si>
    <t>Development of Sanjeevini Vana at Lakshman Rao Boulevard in ward no 168</t>
  </si>
  <si>
    <t>168-14-000003</t>
  </si>
  <si>
    <t>Debris and footpath Cleaning for the Year 2013-14 in Ward No.168</t>
  </si>
  <si>
    <t>Health &amp; Sanitation</t>
  </si>
  <si>
    <t>October</t>
  </si>
  <si>
    <t>RAGHU. R.K</t>
  </si>
  <si>
    <t>M/s Rudraprasad Consultants</t>
  </si>
  <si>
    <t>December</t>
  </si>
  <si>
    <t>168-16-000011</t>
  </si>
  <si>
    <t>Providing water supply to Bio Methodized plant in 3rd Block Jayanagar ward no 168 Pattabhiramanagar</t>
  </si>
  <si>
    <t>Water &amp; Sanitary</t>
  </si>
  <si>
    <t>A.K. VISHKUMAR</t>
  </si>
  <si>
    <t>P1802</t>
  </si>
  <si>
    <t>Water Supply New Areas</t>
  </si>
  <si>
    <t>February</t>
  </si>
  <si>
    <t>168-14-000005</t>
  </si>
  <si>
    <t>Improvements and Ornamental works to Nandavana Play Ground in Ward No. 168 Pattabhiramanagar</t>
  </si>
  <si>
    <t>March</t>
  </si>
  <si>
    <t>168-18-000041</t>
  </si>
  <si>
    <t>Development work around Indira Canteen in ward no.168 Pattabhiramnagar</t>
  </si>
  <si>
    <t>Indira Canteen</t>
  </si>
  <si>
    <t>TECHNICAL MANAGER (wEST)</t>
  </si>
  <si>
    <t>Current</t>
  </si>
  <si>
    <t>168-17-000014</t>
  </si>
  <si>
    <t>Providing Ornamental Light Fixtares to 22nd main and 28th Main in 4th T Block Jayanagar in ward no 168</t>
  </si>
  <si>
    <t>M/S Prabha Electricals (C.D.Ravi)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</si>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</sst>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tabSelected="1" workbookViewId="0">
      <pane ySplit="1" topLeftCell="A2" activePane="bottomLeft" state="frozen"/>
      <selection activeCell="H1" sqref="H1"/>
      <selection pane="bottomLeft" activeCell="A2" sqref="A2:XFD31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228</v>
      </c>
      <c r="B2" s="9" t="s">
        <v>33</v>
      </c>
      <c r="C2" s="10">
        <v>43195</v>
      </c>
      <c r="D2" s="11">
        <v>168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"000013"</f>
        <v>000013</v>
      </c>
      <c r="M2" s="10">
        <v>42965</v>
      </c>
      <c r="N2" s="11" t="str">
        <f>"000070"</f>
        <v>000070</v>
      </c>
      <c r="O2" s="10">
        <v>43179</v>
      </c>
      <c r="P2" s="11" t="str">
        <f>"000092"</f>
        <v>000092</v>
      </c>
      <c r="Q2" s="10">
        <v>43182</v>
      </c>
      <c r="R2" s="11">
        <v>17</v>
      </c>
      <c r="S2" s="11" t="str">
        <f>"001106"</f>
        <v>001106</v>
      </c>
      <c r="T2" s="10">
        <v>43227</v>
      </c>
      <c r="U2" s="14">
        <v>125.40054000000001</v>
      </c>
      <c r="V2" s="14">
        <v>4.6170400000000003</v>
      </c>
      <c r="W2" s="14">
        <v>120.7835</v>
      </c>
      <c r="X2" s="11">
        <v>6</v>
      </c>
      <c r="Y2" s="10">
        <v>43195</v>
      </c>
      <c r="Z2" s="11">
        <v>9900162862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1.2540054</v>
      </c>
      <c r="AG2" s="11" t="s">
        <v>45</v>
      </c>
    </row>
    <row r="3" spans="1:33" x14ac:dyDescent="0.2">
      <c r="A3" s="8">
        <v>447</v>
      </c>
      <c r="B3" s="9" t="s">
        <v>33</v>
      </c>
      <c r="C3" s="10">
        <v>43200</v>
      </c>
      <c r="D3" s="11">
        <v>168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"000057"</f>
        <v>000057</v>
      </c>
      <c r="M3" s="10">
        <v>43083</v>
      </c>
      <c r="N3" s="11" t="str">
        <f>"000052"</f>
        <v>000052</v>
      </c>
      <c r="O3" s="10">
        <v>43139</v>
      </c>
      <c r="P3" s="11" t="str">
        <f>"000091"</f>
        <v>000091</v>
      </c>
      <c r="Q3" s="10">
        <v>43179</v>
      </c>
      <c r="R3" s="11">
        <v>17</v>
      </c>
      <c r="S3" s="11" t="str">
        <f>"000426"</f>
        <v>000426</v>
      </c>
      <c r="T3" s="10">
        <v>43199</v>
      </c>
      <c r="U3" s="14">
        <v>8.2097200000000008</v>
      </c>
      <c r="V3" s="14">
        <v>0.17241000000000001</v>
      </c>
      <c r="W3" s="14">
        <v>8.0373099999999997</v>
      </c>
      <c r="X3" s="11">
        <v>13</v>
      </c>
      <c r="Y3" s="10">
        <v>43200</v>
      </c>
      <c r="Z3" s="11">
        <v>9483501967</v>
      </c>
      <c r="AA3" s="12" t="s">
        <v>49</v>
      </c>
      <c r="AB3" s="11" t="s">
        <v>50</v>
      </c>
      <c r="AC3" s="12" t="s">
        <v>51</v>
      </c>
      <c r="AD3" s="11" t="s">
        <v>52</v>
      </c>
      <c r="AE3" s="12" t="s">
        <v>53</v>
      </c>
      <c r="AF3" s="14">
        <v>8.2097200000000009E-2</v>
      </c>
      <c r="AG3" s="11" t="s">
        <v>45</v>
      </c>
    </row>
    <row r="4" spans="1:33" x14ac:dyDescent="0.2">
      <c r="A4" s="8">
        <v>845</v>
      </c>
      <c r="B4" s="9" t="s">
        <v>54</v>
      </c>
      <c r="C4" s="10">
        <v>43225</v>
      </c>
      <c r="D4" s="11">
        <v>168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55</v>
      </c>
      <c r="J4" s="12" t="s">
        <v>56</v>
      </c>
      <c r="K4" s="13" t="s">
        <v>39</v>
      </c>
      <c r="L4" s="11" t="str">
        <f>"000072"</f>
        <v>000072</v>
      </c>
      <c r="M4" s="10">
        <v>43191</v>
      </c>
      <c r="N4" s="11" t="str">
        <f>"000068"</f>
        <v>000068</v>
      </c>
      <c r="O4" s="10">
        <v>43176</v>
      </c>
      <c r="P4" s="11" t="str">
        <f>"000004"</f>
        <v>000004</v>
      </c>
      <c r="Q4" s="10">
        <v>43197</v>
      </c>
      <c r="R4" s="11">
        <v>17</v>
      </c>
      <c r="S4" s="11" t="str">
        <f>"001001"</f>
        <v>001001</v>
      </c>
      <c r="T4" s="10">
        <v>43223</v>
      </c>
      <c r="U4" s="14">
        <v>9.9367800000000006</v>
      </c>
      <c r="V4" s="14">
        <v>0.85672000000000004</v>
      </c>
      <c r="W4" s="14">
        <v>9.0800599999999996</v>
      </c>
      <c r="X4" s="11">
        <v>39</v>
      </c>
      <c r="Y4" s="10">
        <v>43225</v>
      </c>
      <c r="Z4" s="11">
        <v>9448074653</v>
      </c>
      <c r="AA4" s="12" t="s">
        <v>57</v>
      </c>
      <c r="AB4" s="11" t="s">
        <v>58</v>
      </c>
      <c r="AC4" s="12" t="s">
        <v>59</v>
      </c>
      <c r="AD4" s="11" t="s">
        <v>52</v>
      </c>
      <c r="AE4" s="12" t="s">
        <v>53</v>
      </c>
      <c r="AF4" s="14">
        <v>9.9367800000000006E-2</v>
      </c>
      <c r="AG4" s="11" t="s">
        <v>60</v>
      </c>
    </row>
    <row r="5" spans="1:33" x14ac:dyDescent="0.2">
      <c r="A5" s="8">
        <v>872</v>
      </c>
      <c r="B5" s="9" t="s">
        <v>54</v>
      </c>
      <c r="C5" s="10">
        <v>43227</v>
      </c>
      <c r="D5" s="11">
        <v>168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61</v>
      </c>
      <c r="J5" s="12" t="s">
        <v>62</v>
      </c>
      <c r="K5" s="13" t="s">
        <v>63</v>
      </c>
      <c r="L5" s="11" t="str">
        <f>"000049"</f>
        <v>000049</v>
      </c>
      <c r="M5" s="10">
        <v>42584</v>
      </c>
      <c r="N5" s="11" t="str">
        <f>"000048"</f>
        <v>000048</v>
      </c>
      <c r="O5" s="10">
        <v>43183</v>
      </c>
      <c r="P5" s="11" t="str">
        <f>"000054"</f>
        <v>000054</v>
      </c>
      <c r="Q5" s="10">
        <v>43185</v>
      </c>
      <c r="R5" s="11">
        <v>16</v>
      </c>
      <c r="S5" s="11" t="str">
        <f>"001099"</f>
        <v>001099</v>
      </c>
      <c r="T5" s="10">
        <v>43224</v>
      </c>
      <c r="U5" s="14">
        <v>7.5089800000000002</v>
      </c>
      <c r="V5" s="14">
        <v>0.63329999999999997</v>
      </c>
      <c r="W5" s="14">
        <v>6.87568</v>
      </c>
      <c r="X5" s="11">
        <v>41</v>
      </c>
      <c r="Y5" s="10">
        <v>43227</v>
      </c>
      <c r="Z5" s="11">
        <v>7411860121</v>
      </c>
      <c r="AA5" s="12" t="s">
        <v>64</v>
      </c>
      <c r="AB5" s="11" t="s">
        <v>65</v>
      </c>
      <c r="AC5" s="12" t="s">
        <v>66</v>
      </c>
      <c r="AD5" s="11" t="s">
        <v>67</v>
      </c>
      <c r="AE5" s="12" t="s">
        <v>68</v>
      </c>
      <c r="AF5" s="14">
        <v>7.5089799999999998E-2</v>
      </c>
      <c r="AG5" s="11" t="s">
        <v>45</v>
      </c>
    </row>
    <row r="6" spans="1:33" x14ac:dyDescent="0.2">
      <c r="A6" s="8">
        <v>1022</v>
      </c>
      <c r="B6" s="9" t="s">
        <v>54</v>
      </c>
      <c r="C6" s="10">
        <v>43229</v>
      </c>
      <c r="D6" s="11">
        <v>168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37</v>
      </c>
      <c r="J6" s="12" t="s">
        <v>38</v>
      </c>
      <c r="K6" s="13" t="s">
        <v>39</v>
      </c>
      <c r="L6" s="11" t="str">
        <f>"000013"</f>
        <v>000013</v>
      </c>
      <c r="M6" s="10">
        <v>42965</v>
      </c>
      <c r="N6" s="11" t="str">
        <f>"000017"</f>
        <v>000017</v>
      </c>
      <c r="O6" s="10">
        <v>43284</v>
      </c>
      <c r="P6" s="11" t="str">
        <f>""</f>
        <v/>
      </c>
      <c r="Q6" s="10"/>
      <c r="R6" s="11">
        <v>17</v>
      </c>
      <c r="S6" s="11" t="str">
        <f>""</f>
        <v/>
      </c>
      <c r="T6" s="10"/>
      <c r="U6" s="14">
        <v>37.561039999999998</v>
      </c>
      <c r="V6" s="14">
        <v>1.41893</v>
      </c>
      <c r="W6" s="14">
        <v>36.142110000000002</v>
      </c>
      <c r="X6" s="11">
        <v>43</v>
      </c>
      <c r="Y6" s="10">
        <v>43229</v>
      </c>
      <c r="Z6" s="11">
        <v>9900162862</v>
      </c>
      <c r="AA6" s="12" t="s">
        <v>40</v>
      </c>
      <c r="AB6" s="11" t="s">
        <v>41</v>
      </c>
      <c r="AC6" s="12" t="s">
        <v>42</v>
      </c>
      <c r="AD6" s="11" t="s">
        <v>52</v>
      </c>
      <c r="AE6" s="12" t="s">
        <v>53</v>
      </c>
      <c r="AF6" s="14">
        <v>0.37561040000000001</v>
      </c>
      <c r="AG6" s="11" t="s">
        <v>60</v>
      </c>
    </row>
    <row r="7" spans="1:33" x14ac:dyDescent="0.2">
      <c r="A7" s="8">
        <v>1251</v>
      </c>
      <c r="B7" s="9" t="s">
        <v>54</v>
      </c>
      <c r="C7" s="10">
        <v>43238</v>
      </c>
      <c r="D7" s="11">
        <v>168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69</v>
      </c>
      <c r="J7" s="12" t="s">
        <v>70</v>
      </c>
      <c r="K7" s="13" t="s">
        <v>71</v>
      </c>
      <c r="L7" s="11" t="str">
        <f>"000059"</f>
        <v>000059</v>
      </c>
      <c r="M7" s="10">
        <v>42600</v>
      </c>
      <c r="N7" s="11" t="str">
        <f>"000026"</f>
        <v>000026</v>
      </c>
      <c r="O7" s="10">
        <v>42613</v>
      </c>
      <c r="P7" s="11" t="str">
        <f>"000156"</f>
        <v>000156</v>
      </c>
      <c r="Q7" s="10">
        <v>42613</v>
      </c>
      <c r="R7" s="11">
        <v>16</v>
      </c>
      <c r="S7" s="11" t="str">
        <f>"001453"</f>
        <v>001453</v>
      </c>
      <c r="T7" s="10">
        <v>43236</v>
      </c>
      <c r="U7" s="14">
        <v>19.788229999999999</v>
      </c>
      <c r="V7" s="14">
        <v>2.8890500000000001</v>
      </c>
      <c r="W7" s="14">
        <v>16.899180000000001</v>
      </c>
      <c r="X7" s="11">
        <v>52</v>
      </c>
      <c r="Y7" s="10">
        <v>43238</v>
      </c>
      <c r="Z7" s="11">
        <v>9535883355</v>
      </c>
      <c r="AA7" s="12" t="s">
        <v>72</v>
      </c>
      <c r="AB7" s="11" t="s">
        <v>73</v>
      </c>
      <c r="AC7" s="12" t="s">
        <v>74</v>
      </c>
      <c r="AD7" s="11" t="s">
        <v>75</v>
      </c>
      <c r="AE7" s="12" t="s">
        <v>76</v>
      </c>
      <c r="AF7" s="14">
        <v>0.19788229999999998</v>
      </c>
      <c r="AG7" s="11" t="s">
        <v>45</v>
      </c>
    </row>
    <row r="8" spans="1:33" x14ac:dyDescent="0.2">
      <c r="A8" s="8">
        <v>1904</v>
      </c>
      <c r="B8" s="9" t="s">
        <v>77</v>
      </c>
      <c r="C8" s="10">
        <v>43257</v>
      </c>
      <c r="D8" s="11">
        <v>168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78</v>
      </c>
      <c r="J8" s="12" t="s">
        <v>79</v>
      </c>
      <c r="K8" s="13" t="s">
        <v>63</v>
      </c>
      <c r="L8" s="11" t="str">
        <f>"000174"</f>
        <v>000174</v>
      </c>
      <c r="M8" s="10">
        <v>42433</v>
      </c>
      <c r="N8" s="11" t="str">
        <f>"220"</f>
        <v>220</v>
      </c>
      <c r="O8" s="10">
        <v>16</v>
      </c>
      <c r="P8" s="11" t="str">
        <f>"014"</f>
        <v>014</v>
      </c>
      <c r="Q8" s="10">
        <v>17</v>
      </c>
      <c r="R8" s="11">
        <v>16</v>
      </c>
      <c r="S8" s="11" t="str">
        <f>""</f>
        <v/>
      </c>
      <c r="T8" s="10"/>
      <c r="U8" s="14">
        <v>55.938029999999998</v>
      </c>
      <c r="V8" s="14">
        <v>4.8108000000000004</v>
      </c>
      <c r="W8" s="14">
        <v>51.127229999999997</v>
      </c>
      <c r="X8" s="11">
        <v>70</v>
      </c>
      <c r="Y8" s="10">
        <v>43257</v>
      </c>
      <c r="Z8" s="11">
        <v>9845187748</v>
      </c>
      <c r="AA8" s="12" t="s">
        <v>80</v>
      </c>
      <c r="AB8" s="11" t="s">
        <v>65</v>
      </c>
      <c r="AC8" s="12" t="s">
        <v>66</v>
      </c>
      <c r="AD8" s="11" t="s">
        <v>67</v>
      </c>
      <c r="AE8" s="12" t="s">
        <v>68</v>
      </c>
      <c r="AF8" s="14">
        <v>0.55938029999999994</v>
      </c>
      <c r="AG8" s="11" t="s">
        <v>45</v>
      </c>
    </row>
    <row r="9" spans="1:33" x14ac:dyDescent="0.2">
      <c r="A9" s="8">
        <v>2613</v>
      </c>
      <c r="B9" s="9" t="s">
        <v>77</v>
      </c>
      <c r="C9" s="10">
        <v>43274</v>
      </c>
      <c r="D9" s="11">
        <v>168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81</v>
      </c>
      <c r="J9" s="12" t="s">
        <v>82</v>
      </c>
      <c r="K9" s="13" t="s">
        <v>83</v>
      </c>
      <c r="L9" s="11" t="str">
        <f>"000030"</f>
        <v>000030</v>
      </c>
      <c r="M9" s="10">
        <v>42495</v>
      </c>
      <c r="N9" s="11" t="str">
        <f>"000039"</f>
        <v>000039</v>
      </c>
      <c r="O9" s="10">
        <v>42643</v>
      </c>
      <c r="P9" s="11" t="str">
        <f>"000219"</f>
        <v>000219</v>
      </c>
      <c r="Q9" s="10">
        <v>42643</v>
      </c>
      <c r="R9" s="11">
        <v>16</v>
      </c>
      <c r="S9" s="11" t="str">
        <f>"002640"</f>
        <v>002640</v>
      </c>
      <c r="T9" s="10">
        <v>43269</v>
      </c>
      <c r="U9" s="14">
        <v>7.2105199999999998</v>
      </c>
      <c r="V9" s="14">
        <v>0.51193999999999995</v>
      </c>
      <c r="W9" s="14">
        <v>6.6985799999999998</v>
      </c>
      <c r="X9" s="11">
        <v>99</v>
      </c>
      <c r="Y9" s="10">
        <v>43274</v>
      </c>
      <c r="Z9" s="11">
        <v>9535883355</v>
      </c>
      <c r="AA9" s="12" t="s">
        <v>84</v>
      </c>
      <c r="AB9" s="11" t="s">
        <v>58</v>
      </c>
      <c r="AC9" s="12" t="s">
        <v>59</v>
      </c>
      <c r="AD9" s="11" t="s">
        <v>75</v>
      </c>
      <c r="AE9" s="12" t="s">
        <v>76</v>
      </c>
      <c r="AF9" s="14">
        <v>7.2105199999999994E-2</v>
      </c>
      <c r="AG9" s="11" t="s">
        <v>45</v>
      </c>
    </row>
    <row r="10" spans="1:33" x14ac:dyDescent="0.2">
      <c r="A10" s="8">
        <v>2614</v>
      </c>
      <c r="B10" s="9" t="s">
        <v>77</v>
      </c>
      <c r="C10" s="10">
        <v>43274</v>
      </c>
      <c r="D10" s="11">
        <v>168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85</v>
      </c>
      <c r="J10" s="12" t="s">
        <v>86</v>
      </c>
      <c r="K10" s="13" t="s">
        <v>39</v>
      </c>
      <c r="L10" s="11" t="str">
        <f>"000008"</f>
        <v>000008</v>
      </c>
      <c r="M10" s="10">
        <v>42501</v>
      </c>
      <c r="N10" s="11" t="str">
        <f>"000081"</f>
        <v>000081</v>
      </c>
      <c r="O10" s="10">
        <v>42625</v>
      </c>
      <c r="P10" s="11" t="str">
        <f>"000353"</f>
        <v>000353</v>
      </c>
      <c r="Q10" s="10">
        <v>42671</v>
      </c>
      <c r="R10" s="11">
        <v>16</v>
      </c>
      <c r="S10" s="11" t="str">
        <f>"002847"</f>
        <v>002847</v>
      </c>
      <c r="T10" s="10">
        <v>43273</v>
      </c>
      <c r="U10" s="14">
        <v>9.2232199999999995</v>
      </c>
      <c r="V10" s="14">
        <v>1.2343599999999999</v>
      </c>
      <c r="W10" s="14">
        <v>7.9888599999999999</v>
      </c>
      <c r="X10" s="11">
        <v>99</v>
      </c>
      <c r="Y10" s="10">
        <v>43274</v>
      </c>
      <c r="Z10" s="11">
        <v>9986072837</v>
      </c>
      <c r="AA10" s="12" t="s">
        <v>87</v>
      </c>
      <c r="AB10" s="11" t="s">
        <v>58</v>
      </c>
      <c r="AC10" s="12" t="s">
        <v>59</v>
      </c>
      <c r="AD10" s="11" t="s">
        <v>52</v>
      </c>
      <c r="AE10" s="12" t="s">
        <v>53</v>
      </c>
      <c r="AF10" s="14">
        <v>9.22322E-2</v>
      </c>
      <c r="AG10" s="11" t="s">
        <v>45</v>
      </c>
    </row>
    <row r="11" spans="1:33" x14ac:dyDescent="0.2">
      <c r="A11" s="8">
        <v>2939</v>
      </c>
      <c r="B11" s="9" t="s">
        <v>88</v>
      </c>
      <c r="C11" s="10">
        <v>43283</v>
      </c>
      <c r="D11" s="11">
        <v>168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89</v>
      </c>
      <c r="J11" s="12" t="s">
        <v>90</v>
      </c>
      <c r="K11" s="13" t="s">
        <v>48</v>
      </c>
      <c r="L11" s="11" t="str">
        <f>"000128"</f>
        <v>000128</v>
      </c>
      <c r="M11" s="10">
        <v>42810</v>
      </c>
      <c r="N11" s="11" t="str">
        <f>"000005"</f>
        <v>000005</v>
      </c>
      <c r="O11" s="10">
        <v>42853</v>
      </c>
      <c r="P11" s="11" t="str">
        <f>"000025"</f>
        <v>000025</v>
      </c>
      <c r="Q11" s="10">
        <v>42853</v>
      </c>
      <c r="R11" s="11">
        <v>17</v>
      </c>
      <c r="S11" s="11" t="str">
        <f>"003189"</f>
        <v>003189</v>
      </c>
      <c r="T11" s="10">
        <v>43280</v>
      </c>
      <c r="U11" s="14">
        <v>3.2138100000000001</v>
      </c>
      <c r="V11" s="14">
        <v>0.22817999999999999</v>
      </c>
      <c r="W11" s="14">
        <v>2.98563</v>
      </c>
      <c r="X11" s="11">
        <v>107</v>
      </c>
      <c r="Y11" s="10">
        <v>43283</v>
      </c>
      <c r="Z11" s="11">
        <v>0</v>
      </c>
      <c r="AA11" s="12" t="s">
        <v>91</v>
      </c>
      <c r="AB11" s="11" t="s">
        <v>58</v>
      </c>
      <c r="AC11" s="12" t="s">
        <v>59</v>
      </c>
      <c r="AD11" s="11" t="s">
        <v>75</v>
      </c>
      <c r="AE11" s="12" t="s">
        <v>76</v>
      </c>
      <c r="AF11" s="14">
        <v>3.2138100000000003E-2</v>
      </c>
      <c r="AG11" s="11" t="s">
        <v>45</v>
      </c>
    </row>
    <row r="12" spans="1:33" x14ac:dyDescent="0.2">
      <c r="A12" s="8">
        <v>2940</v>
      </c>
      <c r="B12" s="9" t="s">
        <v>88</v>
      </c>
      <c r="C12" s="10">
        <v>43283</v>
      </c>
      <c r="D12" s="11">
        <v>168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92</v>
      </c>
      <c r="J12" s="12" t="s">
        <v>93</v>
      </c>
      <c r="K12" s="13" t="s">
        <v>63</v>
      </c>
      <c r="L12" s="11" t="str">
        <f>"000112"</f>
        <v>000112</v>
      </c>
      <c r="M12" s="10">
        <v>42667</v>
      </c>
      <c r="N12" s="11" t="str">
        <f>"12"</f>
        <v>12</v>
      </c>
      <c r="O12" s="10" t="s">
        <v>94</v>
      </c>
      <c r="P12" s="11" t="str">
        <f>"027"</f>
        <v>027</v>
      </c>
      <c r="Q12" s="10">
        <v>17</v>
      </c>
      <c r="R12" s="11">
        <v>16</v>
      </c>
      <c r="S12" s="11" t="str">
        <f>"003063"</f>
        <v>003063</v>
      </c>
      <c r="T12" s="10">
        <v>43278</v>
      </c>
      <c r="U12" s="14">
        <v>13.8491</v>
      </c>
      <c r="V12" s="14">
        <v>1.7472300000000001</v>
      </c>
      <c r="W12" s="14">
        <v>12.10187</v>
      </c>
      <c r="X12" s="11">
        <v>108</v>
      </c>
      <c r="Y12" s="10">
        <v>43283</v>
      </c>
      <c r="Z12" s="11">
        <v>7411860121</v>
      </c>
      <c r="AA12" s="12" t="s">
        <v>95</v>
      </c>
      <c r="AB12" s="11" t="s">
        <v>58</v>
      </c>
      <c r="AC12" s="12" t="s">
        <v>59</v>
      </c>
      <c r="AD12" s="11" t="s">
        <v>67</v>
      </c>
      <c r="AE12" s="12" t="s">
        <v>68</v>
      </c>
      <c r="AF12" s="14">
        <v>0.138491</v>
      </c>
      <c r="AG12" s="11" t="s">
        <v>45</v>
      </c>
    </row>
    <row r="13" spans="1:33" x14ac:dyDescent="0.2">
      <c r="A13" s="8">
        <v>3607</v>
      </c>
      <c r="B13" s="9" t="s">
        <v>88</v>
      </c>
      <c r="C13" s="10">
        <v>43299</v>
      </c>
      <c r="D13" s="11">
        <v>168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96</v>
      </c>
      <c r="J13" s="12" t="s">
        <v>97</v>
      </c>
      <c r="K13" s="13" t="s">
        <v>83</v>
      </c>
      <c r="L13" s="11" t="str">
        <f>"000001"</f>
        <v>000001</v>
      </c>
      <c r="M13" s="10">
        <v>42930</v>
      </c>
      <c r="N13" s="11" t="str">
        <f>"000133"</f>
        <v>000133</v>
      </c>
      <c r="O13" s="10">
        <v>43181</v>
      </c>
      <c r="P13" s="11" t="str">
        <f>"000135"</f>
        <v>000135</v>
      </c>
      <c r="Q13" s="10">
        <v>43181</v>
      </c>
      <c r="R13" s="11">
        <v>16</v>
      </c>
      <c r="S13" s="11" t="str">
        <f>"004030"</f>
        <v>004030</v>
      </c>
      <c r="T13" s="10">
        <v>43300</v>
      </c>
      <c r="U13" s="14">
        <v>25.277570000000001</v>
      </c>
      <c r="V13" s="14">
        <v>1.91472</v>
      </c>
      <c r="W13" s="14">
        <v>23.362850000000002</v>
      </c>
      <c r="X13" s="11">
        <v>127</v>
      </c>
      <c r="Y13" s="10">
        <v>43299</v>
      </c>
      <c r="Z13" s="11">
        <v>0</v>
      </c>
      <c r="AA13" s="12" t="s">
        <v>98</v>
      </c>
      <c r="AB13" s="11" t="s">
        <v>99</v>
      </c>
      <c r="AC13" s="12" t="s">
        <v>100</v>
      </c>
      <c r="AD13" s="11" t="s">
        <v>75</v>
      </c>
      <c r="AE13" s="12" t="s">
        <v>76</v>
      </c>
      <c r="AF13" s="14">
        <v>0.25277569999999999</v>
      </c>
      <c r="AG13" s="11" t="s">
        <v>45</v>
      </c>
    </row>
    <row r="14" spans="1:33" x14ac:dyDescent="0.2">
      <c r="A14" s="8">
        <v>3793</v>
      </c>
      <c r="B14" s="9" t="s">
        <v>88</v>
      </c>
      <c r="C14" s="10">
        <v>43301</v>
      </c>
      <c r="D14" s="11">
        <v>168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96</v>
      </c>
      <c r="J14" s="12" t="s">
        <v>97</v>
      </c>
      <c r="K14" s="13" t="s">
        <v>83</v>
      </c>
      <c r="L14" s="11" t="str">
        <f>"000001"</f>
        <v>000001</v>
      </c>
      <c r="M14" s="10">
        <v>42930</v>
      </c>
      <c r="N14" s="11" t="str">
        <f>"000133"</f>
        <v>000133</v>
      </c>
      <c r="O14" s="10">
        <v>43181</v>
      </c>
      <c r="P14" s="11" t="str">
        <f>"000135"</f>
        <v>000135</v>
      </c>
      <c r="Q14" s="10">
        <v>43181</v>
      </c>
      <c r="R14" s="11">
        <v>16</v>
      </c>
      <c r="S14" s="11" t="str">
        <f>"004030"</f>
        <v>004030</v>
      </c>
      <c r="T14" s="10">
        <v>43300</v>
      </c>
      <c r="U14" s="14">
        <v>2.1270500000000001</v>
      </c>
      <c r="V14" s="14">
        <v>0.66095999999999999</v>
      </c>
      <c r="W14" s="14">
        <v>1.4660899999999999</v>
      </c>
      <c r="X14" s="11">
        <v>134</v>
      </c>
      <c r="Y14" s="10">
        <v>43301</v>
      </c>
      <c r="Z14" s="11">
        <v>0</v>
      </c>
      <c r="AA14" s="12" t="s">
        <v>98</v>
      </c>
      <c r="AB14" s="11" t="s">
        <v>99</v>
      </c>
      <c r="AC14" s="12" t="s">
        <v>100</v>
      </c>
      <c r="AD14" s="11" t="s">
        <v>75</v>
      </c>
      <c r="AE14" s="12" t="s">
        <v>76</v>
      </c>
      <c r="AF14" s="14">
        <v>2.1270500000000001E-2</v>
      </c>
      <c r="AG14" s="11" t="s">
        <v>45</v>
      </c>
    </row>
    <row r="15" spans="1:33" x14ac:dyDescent="0.2">
      <c r="A15" s="8">
        <v>4015</v>
      </c>
      <c r="B15" s="9" t="s">
        <v>88</v>
      </c>
      <c r="C15" s="10">
        <v>43307</v>
      </c>
      <c r="D15" s="11">
        <v>168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101</v>
      </c>
      <c r="J15" s="12" t="s">
        <v>102</v>
      </c>
      <c r="K15" s="13" t="s">
        <v>63</v>
      </c>
      <c r="L15" s="11" t="str">
        <f>"000101"</f>
        <v>000101</v>
      </c>
      <c r="M15" s="10">
        <v>42762</v>
      </c>
      <c r="N15" s="11" t="str">
        <f>"000007"</f>
        <v>000007</v>
      </c>
      <c r="O15" s="10">
        <v>42853</v>
      </c>
      <c r="P15" s="11" t="str">
        <f>"000028"</f>
        <v>000028</v>
      </c>
      <c r="Q15" s="10">
        <v>42867</v>
      </c>
      <c r="R15" s="11">
        <v>17</v>
      </c>
      <c r="S15" s="11" t="str">
        <f>"003985"</f>
        <v>003985</v>
      </c>
      <c r="T15" s="10">
        <v>43300</v>
      </c>
      <c r="U15" s="14">
        <v>49.593380000000003</v>
      </c>
      <c r="V15" s="14">
        <v>7.2406300000000003</v>
      </c>
      <c r="W15" s="14">
        <v>42.35275</v>
      </c>
      <c r="X15" s="11">
        <v>142</v>
      </c>
      <c r="Y15" s="10">
        <v>43307</v>
      </c>
      <c r="Z15" s="11">
        <v>0</v>
      </c>
      <c r="AA15" s="12" t="s">
        <v>72</v>
      </c>
      <c r="AB15" s="11" t="s">
        <v>103</v>
      </c>
      <c r="AC15" s="12" t="s">
        <v>104</v>
      </c>
      <c r="AD15" s="11" t="s">
        <v>75</v>
      </c>
      <c r="AE15" s="12" t="s">
        <v>76</v>
      </c>
      <c r="AF15" s="14">
        <v>0.49593380000000004</v>
      </c>
      <c r="AG15" s="11" t="s">
        <v>45</v>
      </c>
    </row>
    <row r="16" spans="1:33" x14ac:dyDescent="0.2">
      <c r="A16" s="8">
        <v>4016</v>
      </c>
      <c r="B16" s="9" t="s">
        <v>88</v>
      </c>
      <c r="C16" s="10">
        <v>43307</v>
      </c>
      <c r="D16" s="11">
        <v>168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105</v>
      </c>
      <c r="J16" s="12" t="s">
        <v>106</v>
      </c>
      <c r="K16" s="13" t="s">
        <v>63</v>
      </c>
      <c r="L16" s="11" t="str">
        <f>"000059"</f>
        <v>000059</v>
      </c>
      <c r="M16" s="10">
        <v>42937</v>
      </c>
      <c r="N16" s="11" t="str">
        <f>"000116"</f>
        <v>000116</v>
      </c>
      <c r="O16" s="10">
        <v>42871</v>
      </c>
      <c r="P16" s="11" t="str">
        <f>"000067"</f>
        <v>000067</v>
      </c>
      <c r="Q16" s="10">
        <v>42871</v>
      </c>
      <c r="R16" s="11">
        <v>17</v>
      </c>
      <c r="S16" s="11" t="str">
        <f>"003991"</f>
        <v>003991</v>
      </c>
      <c r="T16" s="10">
        <v>43300</v>
      </c>
      <c r="U16" s="14">
        <v>24.975829999999998</v>
      </c>
      <c r="V16" s="14">
        <v>1.77329</v>
      </c>
      <c r="W16" s="14">
        <v>23.202539999999999</v>
      </c>
      <c r="X16" s="11">
        <v>142</v>
      </c>
      <c r="Y16" s="10">
        <v>43307</v>
      </c>
      <c r="Z16" s="11">
        <v>0</v>
      </c>
      <c r="AA16" s="12" t="s">
        <v>98</v>
      </c>
      <c r="AB16" s="11" t="s">
        <v>107</v>
      </c>
      <c r="AC16" s="12" t="s">
        <v>108</v>
      </c>
      <c r="AD16" s="11" t="s">
        <v>75</v>
      </c>
      <c r="AE16" s="12" t="s">
        <v>76</v>
      </c>
      <c r="AF16" s="14">
        <v>0.24975829999999999</v>
      </c>
      <c r="AG16" s="11" t="s">
        <v>45</v>
      </c>
    </row>
    <row r="17" spans="1:33" x14ac:dyDescent="0.2">
      <c r="A17" s="8">
        <v>4017</v>
      </c>
      <c r="B17" s="9" t="s">
        <v>88</v>
      </c>
      <c r="C17" s="10">
        <v>43307</v>
      </c>
      <c r="D17" s="11">
        <v>168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109</v>
      </c>
      <c r="J17" s="12" t="s">
        <v>110</v>
      </c>
      <c r="K17" s="13" t="s">
        <v>111</v>
      </c>
      <c r="L17" s="11" t="str">
        <f>"000143"</f>
        <v>000143</v>
      </c>
      <c r="M17" s="10">
        <v>41624</v>
      </c>
      <c r="N17" s="11" t="str">
        <f>"000064"</f>
        <v>000064</v>
      </c>
      <c r="O17" s="10">
        <v>42550</v>
      </c>
      <c r="P17" s="11" t="str">
        <f>"000033"</f>
        <v>000033</v>
      </c>
      <c r="Q17" s="10">
        <v>42885</v>
      </c>
      <c r="R17" s="11">
        <v>14</v>
      </c>
      <c r="S17" s="11" t="str">
        <f>"004225"</f>
        <v>004225</v>
      </c>
      <c r="T17" s="10">
        <v>43305</v>
      </c>
      <c r="U17" s="14">
        <v>11.99367</v>
      </c>
      <c r="V17" s="14">
        <v>0.86655000000000004</v>
      </c>
      <c r="W17" s="14">
        <v>11.12712</v>
      </c>
      <c r="X17" s="11">
        <v>142</v>
      </c>
      <c r="Y17" s="10">
        <v>43307</v>
      </c>
      <c r="Z17" s="11">
        <v>9448021479</v>
      </c>
      <c r="AA17" s="12" t="s">
        <v>72</v>
      </c>
      <c r="AB17" s="11" t="s">
        <v>58</v>
      </c>
      <c r="AC17" s="12" t="s">
        <v>59</v>
      </c>
      <c r="AD17" s="11" t="s">
        <v>52</v>
      </c>
      <c r="AE17" s="12" t="s">
        <v>53</v>
      </c>
      <c r="AF17" s="14">
        <v>0.11993669999999999</v>
      </c>
      <c r="AG17" s="11" t="s">
        <v>45</v>
      </c>
    </row>
    <row r="18" spans="1:33" x14ac:dyDescent="0.2">
      <c r="A18" s="8">
        <v>6271</v>
      </c>
      <c r="B18" s="9" t="s">
        <v>112</v>
      </c>
      <c r="C18" s="10">
        <v>43385</v>
      </c>
      <c r="D18" s="11">
        <v>168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37</v>
      </c>
      <c r="J18" s="12" t="s">
        <v>38</v>
      </c>
      <c r="K18" s="13" t="s">
        <v>39</v>
      </c>
      <c r="L18" s="11" t="str">
        <f t="shared" ref="L18:L25" si="0">"000013"</f>
        <v>000013</v>
      </c>
      <c r="M18" s="10">
        <v>42965</v>
      </c>
      <c r="N18" s="11" t="str">
        <f t="shared" ref="N18:N25" si="1">"000060"</f>
        <v>000060</v>
      </c>
      <c r="O18" s="10">
        <v>43434</v>
      </c>
      <c r="P18" s="11" t="str">
        <f>""</f>
        <v/>
      </c>
      <c r="Q18" s="10"/>
      <c r="R18" s="11">
        <v>17</v>
      </c>
      <c r="S18" s="11" t="str">
        <f>""</f>
        <v/>
      </c>
      <c r="T18" s="10"/>
      <c r="U18" s="14">
        <v>17.363199999999999</v>
      </c>
      <c r="V18" s="14">
        <v>0.57879999999999998</v>
      </c>
      <c r="W18" s="14">
        <v>16.784400000000002</v>
      </c>
      <c r="X18" s="11">
        <v>228</v>
      </c>
      <c r="Y18" s="10">
        <v>43385</v>
      </c>
      <c r="Z18" s="11">
        <v>9900162862</v>
      </c>
      <c r="AA18" s="12" t="s">
        <v>40</v>
      </c>
      <c r="AB18" s="11" t="s">
        <v>41</v>
      </c>
      <c r="AC18" s="12" t="s">
        <v>42</v>
      </c>
      <c r="AD18" s="11" t="s">
        <v>43</v>
      </c>
      <c r="AE18" s="12" t="s">
        <v>44</v>
      </c>
      <c r="AF18" s="14">
        <f t="shared" ref="AF18:AF31" si="2">U18/100</f>
        <v>0.17363199999999998</v>
      </c>
      <c r="AG18" s="11" t="s">
        <v>60</v>
      </c>
    </row>
    <row r="19" spans="1:33" x14ac:dyDescent="0.2">
      <c r="A19" s="8">
        <v>6272</v>
      </c>
      <c r="B19" s="9" t="s">
        <v>112</v>
      </c>
      <c r="C19" s="10">
        <v>43385</v>
      </c>
      <c r="D19" s="11">
        <v>168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37</v>
      </c>
      <c r="J19" s="12" t="s">
        <v>38</v>
      </c>
      <c r="K19" s="13" t="s">
        <v>39</v>
      </c>
      <c r="L19" s="11" t="str">
        <f t="shared" si="0"/>
        <v>000013</v>
      </c>
      <c r="M19" s="10">
        <v>42965</v>
      </c>
      <c r="N19" s="11" t="str">
        <f t="shared" si="1"/>
        <v>000060</v>
      </c>
      <c r="O19" s="10">
        <v>43434</v>
      </c>
      <c r="P19" s="11" t="str">
        <f>""</f>
        <v/>
      </c>
      <c r="Q19" s="10"/>
      <c r="R19" s="11">
        <v>17</v>
      </c>
      <c r="S19" s="11" t="str">
        <f>""</f>
        <v/>
      </c>
      <c r="T19" s="10"/>
      <c r="U19" s="14">
        <v>6.7741699999999998</v>
      </c>
      <c r="V19" s="14">
        <v>0.29509999999999997</v>
      </c>
      <c r="W19" s="14">
        <v>6.4790700000000001</v>
      </c>
      <c r="X19" s="11">
        <v>228</v>
      </c>
      <c r="Y19" s="10">
        <v>43385</v>
      </c>
      <c r="Z19" s="11">
        <v>9900162862</v>
      </c>
      <c r="AA19" s="12" t="s">
        <v>40</v>
      </c>
      <c r="AB19" s="11" t="s">
        <v>41</v>
      </c>
      <c r="AC19" s="12" t="s">
        <v>42</v>
      </c>
      <c r="AD19" s="11" t="s">
        <v>52</v>
      </c>
      <c r="AE19" s="12" t="s">
        <v>53</v>
      </c>
      <c r="AF19" s="14">
        <f t="shared" si="2"/>
        <v>6.7741700000000002E-2</v>
      </c>
      <c r="AG19" s="11" t="s">
        <v>60</v>
      </c>
    </row>
    <row r="20" spans="1:33" x14ac:dyDescent="0.2">
      <c r="A20" s="8">
        <v>6273</v>
      </c>
      <c r="B20" s="9" t="s">
        <v>112</v>
      </c>
      <c r="C20" s="10">
        <v>43385</v>
      </c>
      <c r="D20" s="11">
        <v>168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37</v>
      </c>
      <c r="J20" s="12" t="s">
        <v>38</v>
      </c>
      <c r="K20" s="13" t="s">
        <v>39</v>
      </c>
      <c r="L20" s="11" t="str">
        <f t="shared" si="0"/>
        <v>000013</v>
      </c>
      <c r="M20" s="10">
        <v>42965</v>
      </c>
      <c r="N20" s="11" t="str">
        <f t="shared" si="1"/>
        <v>000060</v>
      </c>
      <c r="O20" s="10">
        <v>43434</v>
      </c>
      <c r="P20" s="11" t="str">
        <f>""</f>
        <v/>
      </c>
      <c r="Q20" s="10"/>
      <c r="R20" s="11">
        <v>17</v>
      </c>
      <c r="S20" s="11" t="str">
        <f>""</f>
        <v/>
      </c>
      <c r="T20" s="10"/>
      <c r="U20" s="14">
        <v>17.363199999999999</v>
      </c>
      <c r="V20" s="14">
        <v>0.57879999999999998</v>
      </c>
      <c r="W20" s="14">
        <v>16.784400000000002</v>
      </c>
      <c r="X20" s="11">
        <v>228</v>
      </c>
      <c r="Y20" s="10">
        <v>43385</v>
      </c>
      <c r="Z20" s="11">
        <v>9900162862</v>
      </c>
      <c r="AA20" s="12" t="s">
        <v>40</v>
      </c>
      <c r="AB20" s="11" t="s">
        <v>41</v>
      </c>
      <c r="AC20" s="12" t="s">
        <v>42</v>
      </c>
      <c r="AD20" s="11" t="s">
        <v>43</v>
      </c>
      <c r="AE20" s="12" t="s">
        <v>44</v>
      </c>
      <c r="AF20" s="14">
        <f t="shared" si="2"/>
        <v>0.17363199999999998</v>
      </c>
      <c r="AG20" s="11" t="s">
        <v>60</v>
      </c>
    </row>
    <row r="21" spans="1:33" x14ac:dyDescent="0.2">
      <c r="A21" s="8">
        <v>6274</v>
      </c>
      <c r="B21" s="9" t="s">
        <v>112</v>
      </c>
      <c r="C21" s="10">
        <v>43385</v>
      </c>
      <c r="D21" s="11">
        <v>168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37</v>
      </c>
      <c r="J21" s="12" t="s">
        <v>38</v>
      </c>
      <c r="K21" s="13" t="s">
        <v>39</v>
      </c>
      <c r="L21" s="11" t="str">
        <f t="shared" si="0"/>
        <v>000013</v>
      </c>
      <c r="M21" s="10">
        <v>42965</v>
      </c>
      <c r="N21" s="11" t="str">
        <f t="shared" si="1"/>
        <v>000060</v>
      </c>
      <c r="O21" s="10">
        <v>43434</v>
      </c>
      <c r="P21" s="11" t="str">
        <f>""</f>
        <v/>
      </c>
      <c r="Q21" s="10"/>
      <c r="R21" s="11">
        <v>17</v>
      </c>
      <c r="S21" s="11" t="str">
        <f>""</f>
        <v/>
      </c>
      <c r="T21" s="10"/>
      <c r="U21" s="14">
        <v>6.7741699999999998</v>
      </c>
      <c r="V21" s="14">
        <v>0.29509999999999997</v>
      </c>
      <c r="W21" s="14">
        <v>6.4790700000000001</v>
      </c>
      <c r="X21" s="11">
        <v>228</v>
      </c>
      <c r="Y21" s="10">
        <v>43385</v>
      </c>
      <c r="Z21" s="11">
        <v>9900162862</v>
      </c>
      <c r="AA21" s="12" t="s">
        <v>40</v>
      </c>
      <c r="AB21" s="11" t="s">
        <v>41</v>
      </c>
      <c r="AC21" s="12" t="s">
        <v>42</v>
      </c>
      <c r="AD21" s="11" t="s">
        <v>52</v>
      </c>
      <c r="AE21" s="12" t="s">
        <v>53</v>
      </c>
      <c r="AF21" s="14">
        <f t="shared" si="2"/>
        <v>6.7741700000000002E-2</v>
      </c>
      <c r="AG21" s="11" t="s">
        <v>60</v>
      </c>
    </row>
    <row r="22" spans="1:33" x14ac:dyDescent="0.2">
      <c r="A22" s="8">
        <v>6275</v>
      </c>
      <c r="B22" s="9" t="s">
        <v>112</v>
      </c>
      <c r="C22" s="10">
        <v>43385</v>
      </c>
      <c r="D22" s="11">
        <v>168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37</v>
      </c>
      <c r="J22" s="12" t="s">
        <v>38</v>
      </c>
      <c r="K22" s="13" t="s">
        <v>39</v>
      </c>
      <c r="L22" s="11" t="str">
        <f t="shared" si="0"/>
        <v>000013</v>
      </c>
      <c r="M22" s="10">
        <v>42965</v>
      </c>
      <c r="N22" s="11" t="str">
        <f t="shared" si="1"/>
        <v>000060</v>
      </c>
      <c r="O22" s="10">
        <v>43434</v>
      </c>
      <c r="P22" s="11" t="str">
        <f>""</f>
        <v/>
      </c>
      <c r="Q22" s="10"/>
      <c r="R22" s="11">
        <v>17</v>
      </c>
      <c r="S22" s="11" t="str">
        <f>""</f>
        <v/>
      </c>
      <c r="T22" s="10"/>
      <c r="U22" s="14">
        <v>51.383899999999997</v>
      </c>
      <c r="V22" s="14">
        <v>1.60731</v>
      </c>
      <c r="W22" s="14">
        <v>49.776589999999999</v>
      </c>
      <c r="X22" s="11">
        <v>232</v>
      </c>
      <c r="Y22" s="10">
        <v>43385</v>
      </c>
      <c r="Z22" s="11">
        <v>9900162862</v>
      </c>
      <c r="AA22" s="12" t="s">
        <v>40</v>
      </c>
      <c r="AB22" s="11" t="s">
        <v>41</v>
      </c>
      <c r="AC22" s="12" t="s">
        <v>42</v>
      </c>
      <c r="AD22" s="11" t="s">
        <v>52</v>
      </c>
      <c r="AE22" s="12" t="s">
        <v>53</v>
      </c>
      <c r="AF22" s="14">
        <f t="shared" si="2"/>
        <v>0.51383899999999993</v>
      </c>
      <c r="AG22" s="11" t="s">
        <v>60</v>
      </c>
    </row>
    <row r="23" spans="1:33" x14ac:dyDescent="0.2">
      <c r="A23" s="8">
        <v>6276</v>
      </c>
      <c r="B23" s="9" t="s">
        <v>112</v>
      </c>
      <c r="C23" s="10">
        <v>43385</v>
      </c>
      <c r="D23" s="11">
        <v>168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37</v>
      </c>
      <c r="J23" s="12" t="s">
        <v>38</v>
      </c>
      <c r="K23" s="13" t="s">
        <v>39</v>
      </c>
      <c r="L23" s="11" t="str">
        <f t="shared" si="0"/>
        <v>000013</v>
      </c>
      <c r="M23" s="10">
        <v>42965</v>
      </c>
      <c r="N23" s="11" t="str">
        <f t="shared" si="1"/>
        <v>000060</v>
      </c>
      <c r="O23" s="10">
        <v>43434</v>
      </c>
      <c r="P23" s="11" t="str">
        <f>""</f>
        <v/>
      </c>
      <c r="Q23" s="10"/>
      <c r="R23" s="11">
        <v>17</v>
      </c>
      <c r="S23" s="11" t="str">
        <f>""</f>
        <v/>
      </c>
      <c r="T23" s="10"/>
      <c r="U23" s="14">
        <v>35.905230000000003</v>
      </c>
      <c r="V23" s="14">
        <v>1.11328</v>
      </c>
      <c r="W23" s="14">
        <v>34.79195</v>
      </c>
      <c r="X23" s="11">
        <v>232</v>
      </c>
      <c r="Y23" s="10">
        <v>43385</v>
      </c>
      <c r="Z23" s="11">
        <v>9900162862</v>
      </c>
      <c r="AA23" s="12" t="s">
        <v>40</v>
      </c>
      <c r="AB23" s="11" t="s">
        <v>41</v>
      </c>
      <c r="AC23" s="12" t="s">
        <v>42</v>
      </c>
      <c r="AD23" s="11" t="s">
        <v>52</v>
      </c>
      <c r="AE23" s="12" t="s">
        <v>53</v>
      </c>
      <c r="AF23" s="14">
        <f t="shared" si="2"/>
        <v>0.35905230000000005</v>
      </c>
      <c r="AG23" s="11" t="s">
        <v>60</v>
      </c>
    </row>
    <row r="24" spans="1:33" x14ac:dyDescent="0.2">
      <c r="A24" s="8">
        <v>6277</v>
      </c>
      <c r="B24" s="9" t="s">
        <v>112</v>
      </c>
      <c r="C24" s="10">
        <v>43385</v>
      </c>
      <c r="D24" s="11">
        <v>168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37</v>
      </c>
      <c r="J24" s="12" t="s">
        <v>38</v>
      </c>
      <c r="K24" s="13" t="s">
        <v>39</v>
      </c>
      <c r="L24" s="11" t="str">
        <f t="shared" si="0"/>
        <v>000013</v>
      </c>
      <c r="M24" s="10">
        <v>42965</v>
      </c>
      <c r="N24" s="11" t="str">
        <f t="shared" si="1"/>
        <v>000060</v>
      </c>
      <c r="O24" s="10">
        <v>43434</v>
      </c>
      <c r="P24" s="11" t="str">
        <f>""</f>
        <v/>
      </c>
      <c r="Q24" s="10"/>
      <c r="R24" s="11">
        <v>17</v>
      </c>
      <c r="S24" s="11" t="str">
        <f>""</f>
        <v/>
      </c>
      <c r="T24" s="10"/>
      <c r="U24" s="14">
        <v>14.981450000000001</v>
      </c>
      <c r="V24" s="14">
        <v>0.52807000000000004</v>
      </c>
      <c r="W24" s="14">
        <v>14.453379999999999</v>
      </c>
      <c r="X24" s="11">
        <v>233</v>
      </c>
      <c r="Y24" s="10">
        <v>43385</v>
      </c>
      <c r="Z24" s="11">
        <v>9900162862</v>
      </c>
      <c r="AA24" s="12" t="s">
        <v>40</v>
      </c>
      <c r="AB24" s="11" t="s">
        <v>41</v>
      </c>
      <c r="AC24" s="12" t="s">
        <v>42</v>
      </c>
      <c r="AD24" s="11" t="s">
        <v>52</v>
      </c>
      <c r="AE24" s="12" t="s">
        <v>53</v>
      </c>
      <c r="AF24" s="14">
        <f t="shared" si="2"/>
        <v>0.14981450000000002</v>
      </c>
      <c r="AG24" s="11" t="s">
        <v>60</v>
      </c>
    </row>
    <row r="25" spans="1:33" x14ac:dyDescent="0.2">
      <c r="A25" s="8">
        <v>6638</v>
      </c>
      <c r="B25" s="9" t="s">
        <v>112</v>
      </c>
      <c r="C25" s="10">
        <v>43389</v>
      </c>
      <c r="D25" s="11">
        <v>168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37</v>
      </c>
      <c r="J25" s="12" t="s">
        <v>38</v>
      </c>
      <c r="K25" s="13" t="s">
        <v>39</v>
      </c>
      <c r="L25" s="11" t="str">
        <f t="shared" si="0"/>
        <v>000013</v>
      </c>
      <c r="M25" s="10">
        <v>42965</v>
      </c>
      <c r="N25" s="11" t="str">
        <f t="shared" si="1"/>
        <v>000060</v>
      </c>
      <c r="O25" s="10">
        <v>43434</v>
      </c>
      <c r="P25" s="11" t="str">
        <f>""</f>
        <v/>
      </c>
      <c r="Q25" s="10"/>
      <c r="R25" s="11">
        <v>17</v>
      </c>
      <c r="S25" s="11" t="str">
        <f>""</f>
        <v/>
      </c>
      <c r="T25" s="10"/>
      <c r="U25" s="14">
        <v>2.6819999999999999</v>
      </c>
      <c r="V25" s="14">
        <v>5.364E-2</v>
      </c>
      <c r="W25" s="14">
        <v>2.6283599999999998</v>
      </c>
      <c r="X25" s="11">
        <v>235</v>
      </c>
      <c r="Y25" s="10">
        <v>43389</v>
      </c>
      <c r="Z25" s="11">
        <v>9986551818</v>
      </c>
      <c r="AA25" s="12" t="s">
        <v>113</v>
      </c>
      <c r="AB25" s="11" t="s">
        <v>41</v>
      </c>
      <c r="AC25" s="12" t="s">
        <v>42</v>
      </c>
      <c r="AD25" s="11" t="s">
        <v>52</v>
      </c>
      <c r="AE25" s="12" t="s">
        <v>53</v>
      </c>
      <c r="AF25" s="14">
        <f t="shared" si="2"/>
        <v>2.682E-2</v>
      </c>
      <c r="AG25" s="11" t="s">
        <v>60</v>
      </c>
    </row>
    <row r="26" spans="1:33" x14ac:dyDescent="0.2">
      <c r="A26" s="8">
        <v>6777</v>
      </c>
      <c r="B26" s="9" t="s">
        <v>112</v>
      </c>
      <c r="C26" s="10">
        <v>43390</v>
      </c>
      <c r="D26" s="11">
        <v>168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46</v>
      </c>
      <c r="J26" s="12" t="s">
        <v>47</v>
      </c>
      <c r="K26" s="13" t="s">
        <v>83</v>
      </c>
      <c r="L26" s="11" t="str">
        <f>"000057"</f>
        <v>000057</v>
      </c>
      <c r="M26" s="10">
        <v>43083</v>
      </c>
      <c r="N26" s="11" t="str">
        <f>"000039"</f>
        <v>000039</v>
      </c>
      <c r="O26" s="10">
        <v>43318</v>
      </c>
      <c r="P26" s="11" t="str">
        <f>"000083"</f>
        <v>000083</v>
      </c>
      <c r="Q26" s="10">
        <v>43371</v>
      </c>
      <c r="R26" s="11">
        <v>17</v>
      </c>
      <c r="S26" s="11" t="str">
        <f>"006789"</f>
        <v>006789</v>
      </c>
      <c r="T26" s="10">
        <v>43389</v>
      </c>
      <c r="U26" s="14">
        <v>3.34788</v>
      </c>
      <c r="V26" s="14">
        <v>7.0349999999999996E-2</v>
      </c>
      <c r="W26" s="14">
        <v>3.2775300000000001</v>
      </c>
      <c r="X26" s="11">
        <v>245</v>
      </c>
      <c r="Y26" s="10">
        <v>43390</v>
      </c>
      <c r="Z26" s="11">
        <v>9483501967</v>
      </c>
      <c r="AA26" s="12" t="s">
        <v>49</v>
      </c>
      <c r="AB26" s="11" t="s">
        <v>50</v>
      </c>
      <c r="AC26" s="12" t="s">
        <v>51</v>
      </c>
      <c r="AD26" s="11" t="s">
        <v>52</v>
      </c>
      <c r="AE26" s="12" t="s">
        <v>53</v>
      </c>
      <c r="AF26" s="14">
        <f t="shared" si="2"/>
        <v>3.3478800000000003E-2</v>
      </c>
      <c r="AG26" s="11" t="s">
        <v>60</v>
      </c>
    </row>
    <row r="27" spans="1:33" x14ac:dyDescent="0.2">
      <c r="A27" s="8">
        <v>6818</v>
      </c>
      <c r="B27" s="9" t="s">
        <v>112</v>
      </c>
      <c r="C27" s="10">
        <v>43396</v>
      </c>
      <c r="D27" s="11">
        <v>168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78</v>
      </c>
      <c r="J27" s="12" t="s">
        <v>79</v>
      </c>
      <c r="K27" s="13" t="s">
        <v>63</v>
      </c>
      <c r="L27" s="11" t="str">
        <f>"000064"</f>
        <v>000064</v>
      </c>
      <c r="M27" s="10">
        <v>43068</v>
      </c>
      <c r="N27" s="11" t="str">
        <f>"000003"</f>
        <v>000003</v>
      </c>
      <c r="O27" s="10">
        <v>43223</v>
      </c>
      <c r="P27" s="11" t="str">
        <f>"000006"</f>
        <v>000006</v>
      </c>
      <c r="Q27" s="10">
        <v>43225</v>
      </c>
      <c r="R27" s="11">
        <v>16</v>
      </c>
      <c r="S27" s="11" t="str">
        <f>"001810"</f>
        <v>001810</v>
      </c>
      <c r="T27" s="10">
        <v>43243</v>
      </c>
      <c r="U27" s="14">
        <v>1.5</v>
      </c>
      <c r="V27" s="14">
        <v>0.15</v>
      </c>
      <c r="W27" s="14">
        <v>1.35</v>
      </c>
      <c r="X27" s="11">
        <v>246</v>
      </c>
      <c r="Y27" s="10">
        <v>43396</v>
      </c>
      <c r="Z27" s="11">
        <v>9972924526</v>
      </c>
      <c r="AA27" s="12" t="s">
        <v>114</v>
      </c>
      <c r="AB27" s="11" t="s">
        <v>65</v>
      </c>
      <c r="AC27" s="12" t="s">
        <v>66</v>
      </c>
      <c r="AD27" s="11" t="s">
        <v>67</v>
      </c>
      <c r="AE27" s="12" t="s">
        <v>68</v>
      </c>
      <c r="AF27" s="14">
        <f t="shared" si="2"/>
        <v>1.4999999999999999E-2</v>
      </c>
      <c r="AG27" s="11" t="s">
        <v>60</v>
      </c>
    </row>
    <row r="28" spans="1:33" x14ac:dyDescent="0.2">
      <c r="A28" s="8">
        <v>7593</v>
      </c>
      <c r="B28" s="9" t="s">
        <v>115</v>
      </c>
      <c r="C28" s="10">
        <v>43437</v>
      </c>
      <c r="D28" s="11">
        <v>168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116</v>
      </c>
      <c r="J28" s="12" t="s">
        <v>117</v>
      </c>
      <c r="K28" s="13" t="s">
        <v>118</v>
      </c>
      <c r="L28" s="11" t="str">
        <f>"000004"</f>
        <v>000004</v>
      </c>
      <c r="M28" s="10">
        <v>42843</v>
      </c>
      <c r="N28" s="11" t="str">
        <f>"000064"</f>
        <v>000064</v>
      </c>
      <c r="O28" s="10">
        <v>43155</v>
      </c>
      <c r="P28" s="11" t="str">
        <f>"000080"</f>
        <v>000080</v>
      </c>
      <c r="Q28" s="10">
        <v>43155</v>
      </c>
      <c r="R28" s="11">
        <v>16</v>
      </c>
      <c r="S28" s="11" t="str">
        <f>"007557"</f>
        <v>007557</v>
      </c>
      <c r="T28" s="10">
        <v>43427</v>
      </c>
      <c r="U28" s="14">
        <v>2.5787900000000001</v>
      </c>
      <c r="V28" s="14">
        <v>0.38109999999999999</v>
      </c>
      <c r="W28" s="14">
        <v>2.1976900000000001</v>
      </c>
      <c r="X28" s="11">
        <v>280</v>
      </c>
      <c r="Y28" s="10">
        <v>43437</v>
      </c>
      <c r="Z28" s="11">
        <v>9848598389</v>
      </c>
      <c r="AA28" s="12" t="s">
        <v>119</v>
      </c>
      <c r="AB28" s="11" t="s">
        <v>120</v>
      </c>
      <c r="AC28" s="12" t="s">
        <v>121</v>
      </c>
      <c r="AD28" s="11" t="s">
        <v>52</v>
      </c>
      <c r="AE28" s="12" t="s">
        <v>53</v>
      </c>
      <c r="AF28" s="14">
        <f t="shared" si="2"/>
        <v>2.5787900000000002E-2</v>
      </c>
      <c r="AG28" s="11" t="s">
        <v>45</v>
      </c>
    </row>
    <row r="29" spans="1:33" x14ac:dyDescent="0.2">
      <c r="A29" s="8">
        <v>9333</v>
      </c>
      <c r="B29" s="9" t="s">
        <v>122</v>
      </c>
      <c r="C29" s="10">
        <v>43521</v>
      </c>
      <c r="D29" s="11">
        <v>168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123</v>
      </c>
      <c r="J29" s="12" t="s">
        <v>124</v>
      </c>
      <c r="K29" s="13" t="s">
        <v>63</v>
      </c>
      <c r="L29" s="11" t="str">
        <f>"000235"</f>
        <v>000235</v>
      </c>
      <c r="M29" s="10">
        <v>41685</v>
      </c>
      <c r="N29" s="11" t="str">
        <f>"000066"</f>
        <v>000066</v>
      </c>
      <c r="O29" s="10">
        <v>42916</v>
      </c>
      <c r="P29" s="11" t="str">
        <f>"000084"</f>
        <v>000084</v>
      </c>
      <c r="Q29" s="10">
        <v>42916</v>
      </c>
      <c r="R29" s="11"/>
      <c r="S29" s="11" t="str">
        <f>"009436"</f>
        <v>009436</v>
      </c>
      <c r="T29" s="10">
        <v>43518</v>
      </c>
      <c r="U29" s="14">
        <v>6.6484199999999998</v>
      </c>
      <c r="V29" s="14">
        <v>1.63456</v>
      </c>
      <c r="W29" s="14">
        <v>5.0138600000000002</v>
      </c>
      <c r="X29" s="11">
        <v>359</v>
      </c>
      <c r="Y29" s="10">
        <v>43521</v>
      </c>
      <c r="Z29" s="11">
        <v>9448021479</v>
      </c>
      <c r="AA29" s="12" t="s">
        <v>72</v>
      </c>
      <c r="AB29" s="11" t="s">
        <v>58</v>
      </c>
      <c r="AC29" s="12" t="s">
        <v>59</v>
      </c>
      <c r="AD29" s="11" t="s">
        <v>52</v>
      </c>
      <c r="AE29" s="12" t="s">
        <v>53</v>
      </c>
      <c r="AF29" s="14">
        <f t="shared" si="2"/>
        <v>6.6484199999999993E-2</v>
      </c>
      <c r="AG29" s="11" t="s">
        <v>45</v>
      </c>
    </row>
    <row r="30" spans="1:33" x14ac:dyDescent="0.2">
      <c r="A30" s="8">
        <v>9449</v>
      </c>
      <c r="B30" s="9" t="s">
        <v>125</v>
      </c>
      <c r="C30" s="10">
        <v>43526</v>
      </c>
      <c r="D30" s="11">
        <v>168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126</v>
      </c>
      <c r="J30" s="12" t="s">
        <v>127</v>
      </c>
      <c r="K30" s="13" t="s">
        <v>128</v>
      </c>
      <c r="L30" s="11" t="str">
        <f>"000086"</f>
        <v>000086</v>
      </c>
      <c r="M30" s="10">
        <v>43302</v>
      </c>
      <c r="N30" s="11" t="str">
        <f>"000057"</f>
        <v>000057</v>
      </c>
      <c r="O30" s="10">
        <v>43423</v>
      </c>
      <c r="P30" s="11" t="str">
        <f>"000099"</f>
        <v>000099</v>
      </c>
      <c r="Q30" s="10">
        <v>43456</v>
      </c>
      <c r="R30" s="11"/>
      <c r="S30" s="11" t="str">
        <f>"009478"</f>
        <v>009478</v>
      </c>
      <c r="T30" s="10">
        <v>43523</v>
      </c>
      <c r="U30" s="14">
        <v>9.8246500000000001</v>
      </c>
      <c r="V30" s="14">
        <v>1.2168699999999999</v>
      </c>
      <c r="W30" s="14">
        <v>8.60778</v>
      </c>
      <c r="X30" s="11">
        <v>364</v>
      </c>
      <c r="Y30" s="10">
        <v>43526</v>
      </c>
      <c r="Z30" s="11">
        <v>9448021479</v>
      </c>
      <c r="AA30" s="12" t="s">
        <v>129</v>
      </c>
      <c r="AB30" s="11" t="s">
        <v>65</v>
      </c>
      <c r="AC30" s="12" t="s">
        <v>66</v>
      </c>
      <c r="AD30" s="11" t="s">
        <v>52</v>
      </c>
      <c r="AE30" s="12" t="s">
        <v>53</v>
      </c>
      <c r="AF30" s="14">
        <f t="shared" si="2"/>
        <v>9.82465E-2</v>
      </c>
      <c r="AG30" s="11" t="s">
        <v>130</v>
      </c>
    </row>
    <row r="31" spans="1:33" x14ac:dyDescent="0.2">
      <c r="A31" s="8">
        <v>10123</v>
      </c>
      <c r="B31" s="9" t="s">
        <v>125</v>
      </c>
      <c r="C31" s="10">
        <v>43552</v>
      </c>
      <c r="D31" s="11">
        <v>168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131</v>
      </c>
      <c r="J31" s="12" t="s">
        <v>132</v>
      </c>
      <c r="K31" s="13" t="s">
        <v>48</v>
      </c>
      <c r="L31" s="11" t="str">
        <f>"000144"</f>
        <v>000144</v>
      </c>
      <c r="M31" s="10">
        <v>43129</v>
      </c>
      <c r="N31" s="11" t="str">
        <f>"000106"</f>
        <v>000106</v>
      </c>
      <c r="O31" s="10">
        <v>43137</v>
      </c>
      <c r="P31" s="11" t="str">
        <f>"000103"</f>
        <v>000103</v>
      </c>
      <c r="Q31" s="10">
        <v>43137</v>
      </c>
      <c r="R31" s="11"/>
      <c r="S31" s="11" t="str">
        <f>"010158"</f>
        <v>010158</v>
      </c>
      <c r="T31" s="10">
        <v>43552</v>
      </c>
      <c r="U31" s="14">
        <v>14.357250000000001</v>
      </c>
      <c r="V31" s="14">
        <v>0.73223000000000005</v>
      </c>
      <c r="W31" s="14">
        <v>13.625019999999999</v>
      </c>
      <c r="X31" s="11">
        <v>392</v>
      </c>
      <c r="Y31" s="10">
        <v>43552</v>
      </c>
      <c r="Z31" s="11">
        <v>9900260002</v>
      </c>
      <c r="AA31" s="12" t="s">
        <v>133</v>
      </c>
      <c r="AB31" s="11" t="s">
        <v>134</v>
      </c>
      <c r="AC31" s="12" t="s">
        <v>135</v>
      </c>
      <c r="AD31" s="11" t="s">
        <v>75</v>
      </c>
      <c r="AE31" s="12" t="s">
        <v>76</v>
      </c>
      <c r="AF31" s="14">
        <f t="shared" si="2"/>
        <v>0.14357249999999999</v>
      </c>
      <c r="AG31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2019-06-14T08:39:53Z</dcterms:modified>
</cp:coreProperties>
</file>