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" l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<sst xmlns="http://schemas.openxmlformats.org/spreadsheetml/2006/main" count="481" uniqueCount="161">
  <si>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</si>
  <si>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</si>
  <si>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</si>
  <si>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</si>
  <si>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</si>
  <si>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</si>
  <si>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</si>
  <si>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</si>
  <si>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</si>
  <si>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</si>
  <si>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</si>
  <si>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</si>
  <si>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</si>
  <si>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</si>
  <si>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</si>
  <si>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</si>
  <si>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</si>
  <si>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</si>
  <si>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</si>
  <si>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</si>
  <si>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</si>
  <si>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</si>
  <si>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</si>
  <si>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</si>
  <si>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</si>
  <si>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</si>
  <si>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</si>
  <si>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</si>
  <si>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</si>
  <si>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</si>
  <si>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</si>
  <si>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</si>
  <si>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</si>
  <si>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</si>
  <si>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Jakka Sandra</t>
  </si>
  <si>
    <t>Koramangala</t>
  </si>
  <si>
    <t>BTM Layout</t>
  </si>
  <si>
    <t>South</t>
  </si>
  <si>
    <t>173-16-000002</t>
  </si>
  <si>
    <t>Annual Maintainance work for the year 2015-16 in ward No.173 (Jakkasandra)</t>
  </si>
  <si>
    <t>Other Ward Works</t>
  </si>
  <si>
    <t>S R Ravindra</t>
  </si>
  <si>
    <t>P1771</t>
  </si>
  <si>
    <t>Zone Works - POW Works</t>
  </si>
  <si>
    <t>ddo421</t>
  </si>
  <si>
    <t xml:space="preserve"> Assistant Executive Engineer Koramangala South Zone</t>
  </si>
  <si>
    <t>Pending</t>
  </si>
  <si>
    <t>May</t>
  </si>
  <si>
    <t>173-17-000047</t>
  </si>
  <si>
    <t>Improvements to roads and drains at teacher colony phase-2 main roads and cross roads in ward no.173 jakkasandra</t>
  </si>
  <si>
    <t>Roads &amp; Drivablility</t>
  </si>
  <si>
    <t>M/s KRIDL</t>
  </si>
  <si>
    <t>P3110</t>
  </si>
  <si>
    <t>14th Finance Commission Grant Works</t>
  </si>
  <si>
    <t>Spill Over</t>
  </si>
  <si>
    <t>173-17-000029</t>
  </si>
  <si>
    <t>Construction of Library Building at HSR 5th sector in ward No. 173 (Jakkasandra)</t>
  </si>
  <si>
    <t>P3111</t>
  </si>
  <si>
    <t>State Finance Commission Untied Grant Works</t>
  </si>
  <si>
    <t>Current</t>
  </si>
  <si>
    <t>173-16-000023</t>
  </si>
  <si>
    <t>Improvements to roads drains and culverts at 9th cross and 10th A cross Venkatapura in ward no 173</t>
  </si>
  <si>
    <t>Sri. Lakshmi Venkateshwara Enterprises, S R Ravidra</t>
  </si>
  <si>
    <t>P1878</t>
  </si>
  <si>
    <t>18per - Works (Bhagyajyothi, Sooru / Neeru Yojane and General) (54 Lakhs / New Wards)</t>
  </si>
  <si>
    <t>173-16-000022</t>
  </si>
  <si>
    <t>Improvements to roads drains and culverts at 12th cross and 13th A cross Venkatapura in ward no 173</t>
  </si>
  <si>
    <t xml:space="preserve">Sri Lakhsmi Venkteshwara Enterprises S R Ravindra </t>
  </si>
  <si>
    <t>June</t>
  </si>
  <si>
    <t>173-16-000005</t>
  </si>
  <si>
    <t>Providing Electric Poles,Fittings and other equipments for the year 2015-16 in ward No.173 (Jakkasandra)</t>
  </si>
  <si>
    <t>Footpaths &amp; Walkability</t>
  </si>
  <si>
    <t>B.K.Bhaskar (Sree Bharathi Electricals)</t>
  </si>
  <si>
    <t>ddo258</t>
  </si>
  <si>
    <t xml:space="preserve"> Executive Engineer Electrical South Zone</t>
  </si>
  <si>
    <t>173-18-000021</t>
  </si>
  <si>
    <t xml:space="preserve">Restoration of BWSSB road Cut Portion,Improvements and drains at 1st,2nd cross,3rd cross, 5th cross Venkatapura and Surrounding Cross Roads in Ward No.173, Jakkasandra. </t>
  </si>
  <si>
    <t>M/s KRIDl</t>
  </si>
  <si>
    <t>173-18-000022</t>
  </si>
  <si>
    <t xml:space="preserve">Restoration of BWSSB road Cut Portion,Improvement to roads and drains at 7th A, 7th B, 7th C Cross Venkatapura and Surrounding cross roads in Ward No.173,Jakkasandra. </t>
  </si>
  <si>
    <t>173-18-000027</t>
  </si>
  <si>
    <t xml:space="preserve">Improvements to roads and drains at Hosur Road (In beetwen Madiwala Police Station and Public Toilet) Other Connecting roads in ward No. 173 (Jakkasandra) </t>
  </si>
  <si>
    <t>July</t>
  </si>
  <si>
    <t>173-15-000008</t>
  </si>
  <si>
    <t>Maintenance and repairs of borewells for the year 2014 15 in ward No 173 Jakkasandra</t>
  </si>
  <si>
    <t>Water &amp; Sanitary</t>
  </si>
  <si>
    <t>T Venkatesh</t>
  </si>
  <si>
    <t>173-17-000028</t>
  </si>
  <si>
    <t>Urgent work under Emergency grant for the year 2016-17 in ward No.173 Jakkasandra</t>
  </si>
  <si>
    <t>K S Ravibabu</t>
  </si>
  <si>
    <t>173-15-000004</t>
  </si>
  <si>
    <t>Asphalting to road cutting portion and bad reaches for the year 2014 15 in ward No 173 Jakkasandra</t>
  </si>
  <si>
    <t>Sri. K R Pratheek</t>
  </si>
  <si>
    <t>173-15-000010</t>
  </si>
  <si>
    <t>Improvements to drain and footpath at 13th main HSR 5th sector and surrounding area in ward No173 Jakkasandra</t>
  </si>
  <si>
    <t>Sri. R Lakshminarayana</t>
  </si>
  <si>
    <t>173-16-000001</t>
  </si>
  <si>
    <t>Operation and Maintenance of Street Lighting System in Ward No.173 Package S-29 of South Zone</t>
  </si>
  <si>
    <t>Sri manjunatha Electricals (M.S.Manjegowda)</t>
  </si>
  <si>
    <t>P0300</t>
  </si>
  <si>
    <t>M and R to Street Lights - Replacement of Burnt Bulbs etc. (Package)</t>
  </si>
  <si>
    <t>173-17-000030</t>
  </si>
  <si>
    <t>Construction of Anganawadi Building in ward No. 173 (Jakkasandra)</t>
  </si>
  <si>
    <t>August</t>
  </si>
  <si>
    <t>173-17-000001</t>
  </si>
  <si>
    <t>Digging of New Borewell erection of pumpset and providing pipeline at Jakkasandra ward in Ward no 173</t>
  </si>
  <si>
    <t>P0190</t>
  </si>
  <si>
    <t>Works sanctioned by Hon Mayor</t>
  </si>
  <si>
    <t>173-16-000003</t>
  </si>
  <si>
    <t>Urgent work under emergency grant for the year 2015-16 in Ward No.173 Jakkasandra</t>
  </si>
  <si>
    <t>B Patel</t>
  </si>
  <si>
    <t>October</t>
  </si>
  <si>
    <t>Public Amenities</t>
  </si>
  <si>
    <t>173-18-000002</t>
  </si>
  <si>
    <t>Construction of Drain at North side and South side of Agara lake from 14th Main Road Fly over to Jakkasandra Canal and near Burial Ground in ward No. 173.</t>
  </si>
  <si>
    <t>Venu Madhav Mandala</t>
  </si>
  <si>
    <t>P3106</t>
  </si>
  <si>
    <t>Nagarothana Works</t>
  </si>
  <si>
    <t>ddo313</t>
  </si>
  <si>
    <t xml:space="preserve"> Chief Engineer SWD Central Zone</t>
  </si>
  <si>
    <t>173-16-000008</t>
  </si>
  <si>
    <t>Improvements to drain at 5th Avenue 6th Avenue Near 2nd main Park 3rd Avenue Teachers colony and surrounding area in ward No.173</t>
  </si>
  <si>
    <t>M Nagesh</t>
  </si>
  <si>
    <t>173-16-000006</t>
  </si>
  <si>
    <t>Construction of New Culverts and Maintainance of Existing Damaged Culverts at Teachers Colony Venkatapura Village and Surrounding Area for the year 2015-16 in ward No.173</t>
  </si>
  <si>
    <t>M NAGESH</t>
  </si>
  <si>
    <t>173-15-000005</t>
  </si>
  <si>
    <t>Urgent work under emergency grant for the year 2014 15</t>
  </si>
  <si>
    <t>173-18-000003</t>
  </si>
  <si>
    <t>Providing Street lights Timer Control and other Public lighting accessories in Jakkasandra and surrounding areas ward no 173</t>
  </si>
  <si>
    <t>Executive Engineer-3,Karnataka Rural Infrastructure Development Ltd.</t>
  </si>
  <si>
    <t>P3290</t>
  </si>
  <si>
    <t>14th Finance Commission Works - Providing Street Lights and Maintenance</t>
  </si>
  <si>
    <t>November</t>
  </si>
  <si>
    <t>173-18-000023</t>
  </si>
  <si>
    <t xml:space="preserve">Restoration of BWSSB road Cut Portion,Improvements Road and Drain in 3rd ,4th, 5th, 6th, 7th 8th main Road Venkatapura and surrounding cross roads in ward no.173, Jakkasandra. </t>
  </si>
  <si>
    <t>December</t>
  </si>
  <si>
    <t>173-17-000043</t>
  </si>
  <si>
    <t xml:space="preserve">Providing drinking water works in Ward No 173 in BTM Layout Division </t>
  </si>
  <si>
    <t>Drinking Water</t>
  </si>
  <si>
    <t>Sri. Hitesh Kumar S</t>
  </si>
  <si>
    <t>January</t>
  </si>
  <si>
    <t>173-18-000013</t>
  </si>
  <si>
    <t xml:space="preserve">Construction of Rain Water Harvesting pits in Ward no. 173 Jakkasandra </t>
  </si>
  <si>
    <t>Rain Water Harvestin</t>
  </si>
  <si>
    <t>Sri. S R Vikram</t>
  </si>
  <si>
    <t>P3293</t>
  </si>
  <si>
    <t>14th Finance Commission Works - Drinking Water</t>
  </si>
  <si>
    <t>February</t>
  </si>
  <si>
    <t>173-17-000024</t>
  </si>
  <si>
    <t>Annual maintainance of Borewells and pipelines in ward no. 173 Jakkasandra</t>
  </si>
  <si>
    <t>Sri. Y H Krishna</t>
  </si>
  <si>
    <t>173-17-000053</t>
  </si>
  <si>
    <t>Engagement of Gangman and Hiring of Tractor Tippers for cleaning and Maintenance of road side drains and other cleaning works in works in ward no 173</t>
  </si>
  <si>
    <t>Sri. Lakshmi Venkateshwara Enterprises, S R Ravindra</t>
  </si>
  <si>
    <t>March</t>
  </si>
  <si>
    <t>173-17-000052</t>
  </si>
  <si>
    <t>Providing Street Light Control System in BBMP wards coming under BTM Constituency</t>
  </si>
  <si>
    <t>M/S Shree Bharathi Electricals (B.K.Bhaskar)</t>
  </si>
  <si>
    <t>P2959</t>
  </si>
  <si>
    <t>Comprehensive Development of Siillover works in BTM Layout Constituency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</si>
</sst>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pane ySplit="1" topLeftCell="A2" activePane="bottomLeft" state="frozen"/>
      <selection activeCell="H1" sqref="H1"/>
      <selection pane="bottomLeft" activeCell="E9" sqref="E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797</v>
      </c>
      <c r="B2" s="9" t="s">
        <v>33</v>
      </c>
      <c r="C2" s="10">
        <v>43217</v>
      </c>
      <c r="D2" s="11">
        <v>173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"000010"</f>
        <v>000010</v>
      </c>
      <c r="M2" s="10">
        <v>42704</v>
      </c>
      <c r="N2" s="11" t="str">
        <f>"000175"</f>
        <v>000175</v>
      </c>
      <c r="O2" s="10">
        <v>42825</v>
      </c>
      <c r="P2" s="11" t="str">
        <f>"000415"</f>
        <v>000415</v>
      </c>
      <c r="Q2" s="10">
        <v>42825</v>
      </c>
      <c r="R2" s="11">
        <v>16</v>
      </c>
      <c r="S2" s="11" t="str">
        <f>"003023"</f>
        <v>003023</v>
      </c>
      <c r="T2" s="10">
        <v>43277</v>
      </c>
      <c r="U2" s="14">
        <v>8.1373499999999996</v>
      </c>
      <c r="V2" s="14">
        <v>1.0497799999999999</v>
      </c>
      <c r="W2" s="14">
        <v>7.0875700000000004</v>
      </c>
      <c r="X2" s="11">
        <v>31</v>
      </c>
      <c r="Y2" s="10">
        <v>43217</v>
      </c>
      <c r="Z2" s="11">
        <v>9886985169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8.1373500000000001E-2</v>
      </c>
      <c r="AG2" s="11" t="s">
        <v>46</v>
      </c>
    </row>
    <row r="3" spans="1:33" x14ac:dyDescent="0.2">
      <c r="A3" s="8">
        <v>1025</v>
      </c>
      <c r="B3" s="9" t="s">
        <v>47</v>
      </c>
      <c r="C3" s="10">
        <v>43229</v>
      </c>
      <c r="D3" s="11">
        <v>173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"000181"</f>
        <v>000181</v>
      </c>
      <c r="M3" s="10">
        <v>43166</v>
      </c>
      <c r="N3" s="11" t="str">
        <f>"000013"</f>
        <v>000013</v>
      </c>
      <c r="O3" s="10">
        <v>43206</v>
      </c>
      <c r="P3" s="11" t="str">
        <f>"000021"</f>
        <v>000021</v>
      </c>
      <c r="Q3" s="10">
        <v>43207</v>
      </c>
      <c r="R3" s="11">
        <v>17</v>
      </c>
      <c r="S3" s="11" t="str">
        <f>"001347"</f>
        <v>001347</v>
      </c>
      <c r="T3" s="10">
        <v>43229</v>
      </c>
      <c r="U3" s="14">
        <v>11.65936</v>
      </c>
      <c r="V3" s="14">
        <v>0.92391999999999996</v>
      </c>
      <c r="W3" s="14">
        <v>10.735440000000001</v>
      </c>
      <c r="X3" s="11">
        <v>46</v>
      </c>
      <c r="Y3" s="10">
        <v>43229</v>
      </c>
      <c r="Z3" s="11">
        <v>9845644074</v>
      </c>
      <c r="AA3" s="12" t="s">
        <v>51</v>
      </c>
      <c r="AB3" s="11" t="s">
        <v>52</v>
      </c>
      <c r="AC3" s="12" t="s">
        <v>53</v>
      </c>
      <c r="AD3" s="11" t="s">
        <v>44</v>
      </c>
      <c r="AE3" s="12" t="s">
        <v>45</v>
      </c>
      <c r="AF3" s="14">
        <v>0.11659359999999999</v>
      </c>
      <c r="AG3" s="11" t="s">
        <v>54</v>
      </c>
    </row>
    <row r="4" spans="1:33" x14ac:dyDescent="0.2">
      <c r="A4" s="8">
        <v>1373</v>
      </c>
      <c r="B4" s="9" t="s">
        <v>47</v>
      </c>
      <c r="C4" s="10">
        <v>43241</v>
      </c>
      <c r="D4" s="11">
        <v>173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40</v>
      </c>
      <c r="L4" s="11" t="str">
        <f>"000151"</f>
        <v>000151</v>
      </c>
      <c r="M4" s="10">
        <v>43216</v>
      </c>
      <c r="N4" s="11" t="str">
        <f>"000024"</f>
        <v>000024</v>
      </c>
      <c r="O4" s="10">
        <v>43217</v>
      </c>
      <c r="P4" s="11" t="str">
        <f>"000040"</f>
        <v>000040</v>
      </c>
      <c r="Q4" s="10">
        <v>43218</v>
      </c>
      <c r="R4" s="11">
        <v>17</v>
      </c>
      <c r="S4" s="11" t="str">
        <f>"001500"</f>
        <v>001500</v>
      </c>
      <c r="T4" s="10">
        <v>43237</v>
      </c>
      <c r="U4" s="14">
        <v>27.748249999999999</v>
      </c>
      <c r="V4" s="14">
        <v>2.22986</v>
      </c>
      <c r="W4" s="14">
        <v>25.51839</v>
      </c>
      <c r="X4" s="11">
        <v>54</v>
      </c>
      <c r="Y4" s="10">
        <v>43241</v>
      </c>
      <c r="Z4" s="11">
        <v>9482712997</v>
      </c>
      <c r="AA4" s="12" t="s">
        <v>51</v>
      </c>
      <c r="AB4" s="11" t="s">
        <v>57</v>
      </c>
      <c r="AC4" s="12" t="s">
        <v>58</v>
      </c>
      <c r="AD4" s="11" t="s">
        <v>44</v>
      </c>
      <c r="AE4" s="12" t="s">
        <v>45</v>
      </c>
      <c r="AF4" s="14">
        <v>0.27748249999999997</v>
      </c>
      <c r="AG4" s="11" t="s">
        <v>59</v>
      </c>
    </row>
    <row r="5" spans="1:33" x14ac:dyDescent="0.2">
      <c r="A5" s="8">
        <v>1460</v>
      </c>
      <c r="B5" s="9" t="s">
        <v>47</v>
      </c>
      <c r="C5" s="10">
        <v>43242</v>
      </c>
      <c r="D5" s="11">
        <v>173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60</v>
      </c>
      <c r="J5" s="12" t="s">
        <v>61</v>
      </c>
      <c r="K5" s="13" t="s">
        <v>50</v>
      </c>
      <c r="L5" s="11" t="str">
        <f>"000142"</f>
        <v>000142</v>
      </c>
      <c r="M5" s="10">
        <v>43214</v>
      </c>
      <c r="N5" s="11" t="str">
        <f>"000020"</f>
        <v>000020</v>
      </c>
      <c r="O5" s="10">
        <v>43215</v>
      </c>
      <c r="P5" s="11" t="str">
        <f>"000035"</f>
        <v>000035</v>
      </c>
      <c r="Q5" s="10">
        <v>43217</v>
      </c>
      <c r="R5" s="11">
        <v>16</v>
      </c>
      <c r="S5" s="11" t="str">
        <f>"001585"</f>
        <v>001585</v>
      </c>
      <c r="T5" s="10">
        <v>43238</v>
      </c>
      <c r="U5" s="14">
        <v>4.0877400000000002</v>
      </c>
      <c r="V5" s="14">
        <v>0.42282999999999998</v>
      </c>
      <c r="W5" s="14">
        <v>3.6649099999999999</v>
      </c>
      <c r="X5" s="11">
        <v>61</v>
      </c>
      <c r="Y5" s="10">
        <v>43242</v>
      </c>
      <c r="Z5" s="11">
        <v>9886985169</v>
      </c>
      <c r="AA5" s="12" t="s">
        <v>62</v>
      </c>
      <c r="AB5" s="11" t="s">
        <v>63</v>
      </c>
      <c r="AC5" s="12" t="s">
        <v>64</v>
      </c>
      <c r="AD5" s="11" t="s">
        <v>44</v>
      </c>
      <c r="AE5" s="12" t="s">
        <v>45</v>
      </c>
      <c r="AF5" s="14">
        <v>4.0877400000000001E-2</v>
      </c>
      <c r="AG5" s="11" t="s">
        <v>59</v>
      </c>
    </row>
    <row r="6" spans="1:33" x14ac:dyDescent="0.2">
      <c r="A6" s="8">
        <v>1461</v>
      </c>
      <c r="B6" s="9" t="s">
        <v>47</v>
      </c>
      <c r="C6" s="10">
        <v>43242</v>
      </c>
      <c r="D6" s="11">
        <v>173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65</v>
      </c>
      <c r="J6" s="12" t="s">
        <v>66</v>
      </c>
      <c r="K6" s="13" t="s">
        <v>50</v>
      </c>
      <c r="L6" s="11" t="str">
        <f>"000143"</f>
        <v>000143</v>
      </c>
      <c r="M6" s="10">
        <v>43214</v>
      </c>
      <c r="N6" s="11" t="str">
        <f>"000023"</f>
        <v>000023</v>
      </c>
      <c r="O6" s="10">
        <v>43216</v>
      </c>
      <c r="P6" s="11" t="str">
        <f>"000036"</f>
        <v>000036</v>
      </c>
      <c r="Q6" s="10">
        <v>43217</v>
      </c>
      <c r="R6" s="11">
        <v>16</v>
      </c>
      <c r="S6" s="11" t="str">
        <f>"001586"</f>
        <v>001586</v>
      </c>
      <c r="T6" s="10">
        <v>43238</v>
      </c>
      <c r="U6" s="14">
        <v>6.3054300000000003</v>
      </c>
      <c r="V6" s="14">
        <v>0.68683000000000005</v>
      </c>
      <c r="W6" s="14">
        <v>5.6185999999999998</v>
      </c>
      <c r="X6" s="11">
        <v>61</v>
      </c>
      <c r="Y6" s="10">
        <v>43242</v>
      </c>
      <c r="Z6" s="11">
        <v>9886985169</v>
      </c>
      <c r="AA6" s="12" t="s">
        <v>67</v>
      </c>
      <c r="AB6" s="11" t="s">
        <v>63</v>
      </c>
      <c r="AC6" s="12" t="s">
        <v>64</v>
      </c>
      <c r="AD6" s="11" t="s">
        <v>44</v>
      </c>
      <c r="AE6" s="12" t="s">
        <v>45</v>
      </c>
      <c r="AF6" s="14">
        <v>6.3054300000000008E-2</v>
      </c>
      <c r="AG6" s="11" t="s">
        <v>59</v>
      </c>
    </row>
    <row r="7" spans="1:33" x14ac:dyDescent="0.2">
      <c r="A7" s="8">
        <v>1693</v>
      </c>
      <c r="B7" s="9" t="s">
        <v>68</v>
      </c>
      <c r="C7" s="10">
        <v>43252</v>
      </c>
      <c r="D7" s="11">
        <v>173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69</v>
      </c>
      <c r="J7" s="12" t="s">
        <v>70</v>
      </c>
      <c r="K7" s="13" t="s">
        <v>71</v>
      </c>
      <c r="L7" s="11" t="str">
        <f>"000097"</f>
        <v>000097</v>
      </c>
      <c r="M7" s="10">
        <v>42756</v>
      </c>
      <c r="N7" s="11" t="str">
        <f>"000106"</f>
        <v>000106</v>
      </c>
      <c r="O7" s="10">
        <v>42821</v>
      </c>
      <c r="P7" s="11" t="str">
        <f>"000298"</f>
        <v>000298</v>
      </c>
      <c r="Q7" s="10">
        <v>42821</v>
      </c>
      <c r="R7" s="11">
        <v>16</v>
      </c>
      <c r="S7" s="11" t="str">
        <f>"001885"</f>
        <v>001885</v>
      </c>
      <c r="T7" s="10">
        <v>43245</v>
      </c>
      <c r="U7" s="14">
        <v>6.7081999999999997</v>
      </c>
      <c r="V7" s="14">
        <v>0.47627999999999998</v>
      </c>
      <c r="W7" s="14">
        <v>6.2319199999999997</v>
      </c>
      <c r="X7" s="11">
        <v>65</v>
      </c>
      <c r="Y7" s="10">
        <v>43252</v>
      </c>
      <c r="Z7" s="11">
        <v>0</v>
      </c>
      <c r="AA7" s="12" t="s">
        <v>72</v>
      </c>
      <c r="AB7" s="11" t="s">
        <v>42</v>
      </c>
      <c r="AC7" s="12" t="s">
        <v>43</v>
      </c>
      <c r="AD7" s="11" t="s">
        <v>73</v>
      </c>
      <c r="AE7" s="12" t="s">
        <v>74</v>
      </c>
      <c r="AF7" s="14">
        <v>6.7082000000000003E-2</v>
      </c>
      <c r="AG7" s="11" t="s">
        <v>46</v>
      </c>
    </row>
    <row r="8" spans="1:33" x14ac:dyDescent="0.2">
      <c r="A8" s="8">
        <v>1908</v>
      </c>
      <c r="B8" s="9" t="s">
        <v>68</v>
      </c>
      <c r="C8" s="10">
        <v>43257</v>
      </c>
      <c r="D8" s="11">
        <v>173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75</v>
      </c>
      <c r="J8" s="12" t="s">
        <v>76</v>
      </c>
      <c r="K8" s="13" t="s">
        <v>71</v>
      </c>
      <c r="L8" s="11" t="str">
        <f>"000156"</f>
        <v>000156</v>
      </c>
      <c r="M8" s="10">
        <v>43236</v>
      </c>
      <c r="N8" s="11" t="str">
        <f>"000029"</f>
        <v>000029</v>
      </c>
      <c r="O8" s="10">
        <v>43236</v>
      </c>
      <c r="P8" s="11" t="str">
        <f>"000048"</f>
        <v>000048</v>
      </c>
      <c r="Q8" s="10">
        <v>43237</v>
      </c>
      <c r="R8" s="11">
        <v>18</v>
      </c>
      <c r="S8" s="11" t="str">
        <f>"002077"</f>
        <v>002077</v>
      </c>
      <c r="T8" s="10">
        <v>43251</v>
      </c>
      <c r="U8" s="14">
        <v>19.41545</v>
      </c>
      <c r="V8" s="14">
        <v>1.5052700000000001</v>
      </c>
      <c r="W8" s="14">
        <v>17.91018</v>
      </c>
      <c r="X8" s="11">
        <v>73</v>
      </c>
      <c r="Y8" s="10">
        <v>43257</v>
      </c>
      <c r="Z8" s="11">
        <v>9964723456</v>
      </c>
      <c r="AA8" s="12" t="s">
        <v>77</v>
      </c>
      <c r="AB8" s="11" t="s">
        <v>57</v>
      </c>
      <c r="AC8" s="12" t="s">
        <v>58</v>
      </c>
      <c r="AD8" s="11" t="s">
        <v>44</v>
      </c>
      <c r="AE8" s="12" t="s">
        <v>45</v>
      </c>
      <c r="AF8" s="14">
        <v>0.19415450000000001</v>
      </c>
      <c r="AG8" s="11" t="s">
        <v>59</v>
      </c>
    </row>
    <row r="9" spans="1:33" x14ac:dyDescent="0.2">
      <c r="A9" s="8">
        <v>1909</v>
      </c>
      <c r="B9" s="9" t="s">
        <v>68</v>
      </c>
      <c r="C9" s="10">
        <v>43257</v>
      </c>
      <c r="D9" s="11">
        <v>173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78</v>
      </c>
      <c r="J9" s="12" t="s">
        <v>79</v>
      </c>
      <c r="K9" s="13" t="s">
        <v>50</v>
      </c>
      <c r="L9" s="11" t="str">
        <f>"000157"</f>
        <v>000157</v>
      </c>
      <c r="M9" s="10">
        <v>43236</v>
      </c>
      <c r="N9" s="11" t="str">
        <f>"000030"</f>
        <v>000030</v>
      </c>
      <c r="O9" s="10">
        <v>43236</v>
      </c>
      <c r="P9" s="11" t="str">
        <f>"000049"</f>
        <v>000049</v>
      </c>
      <c r="Q9" s="10">
        <v>43237</v>
      </c>
      <c r="R9" s="11">
        <v>18</v>
      </c>
      <c r="S9" s="11" t="str">
        <f>"002078"</f>
        <v>002078</v>
      </c>
      <c r="T9" s="10">
        <v>43251</v>
      </c>
      <c r="U9" s="14">
        <v>9.1477500000000003</v>
      </c>
      <c r="V9" s="14">
        <v>0.73567000000000005</v>
      </c>
      <c r="W9" s="14">
        <v>8.4120799999999996</v>
      </c>
      <c r="X9" s="11">
        <v>73</v>
      </c>
      <c r="Y9" s="10">
        <v>43257</v>
      </c>
      <c r="Z9" s="11">
        <v>9964723456</v>
      </c>
      <c r="AA9" s="12" t="s">
        <v>77</v>
      </c>
      <c r="AB9" s="11" t="s">
        <v>57</v>
      </c>
      <c r="AC9" s="12" t="s">
        <v>58</v>
      </c>
      <c r="AD9" s="11" t="s">
        <v>44</v>
      </c>
      <c r="AE9" s="12" t="s">
        <v>45</v>
      </c>
      <c r="AF9" s="14">
        <v>9.1477500000000003E-2</v>
      </c>
      <c r="AG9" s="11" t="s">
        <v>59</v>
      </c>
    </row>
    <row r="10" spans="1:33" x14ac:dyDescent="0.2">
      <c r="A10" s="8">
        <v>1910</v>
      </c>
      <c r="B10" s="9" t="s">
        <v>68</v>
      </c>
      <c r="C10" s="10">
        <v>43257</v>
      </c>
      <c r="D10" s="11">
        <v>173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80</v>
      </c>
      <c r="J10" s="12" t="s">
        <v>81</v>
      </c>
      <c r="K10" s="13" t="s">
        <v>50</v>
      </c>
      <c r="L10" s="11" t="str">
        <f>"000160"</f>
        <v>000160</v>
      </c>
      <c r="M10" s="10">
        <v>43239</v>
      </c>
      <c r="N10" s="11" t="str">
        <f>"000033"</f>
        <v>000033</v>
      </c>
      <c r="O10" s="10">
        <v>43239</v>
      </c>
      <c r="P10" s="11" t="str">
        <f>"000053"</f>
        <v>000053</v>
      </c>
      <c r="Q10" s="10">
        <v>43241</v>
      </c>
      <c r="R10" s="11">
        <v>18</v>
      </c>
      <c r="S10" s="11" t="str">
        <f>"002080"</f>
        <v>002080</v>
      </c>
      <c r="T10" s="10">
        <v>43251</v>
      </c>
      <c r="U10" s="14">
        <v>47.185899999999997</v>
      </c>
      <c r="V10" s="14">
        <v>3.6867999999999999</v>
      </c>
      <c r="W10" s="14">
        <v>43.499099999999999</v>
      </c>
      <c r="X10" s="11">
        <v>73</v>
      </c>
      <c r="Y10" s="10">
        <v>43257</v>
      </c>
      <c r="Z10" s="11">
        <v>9964723456</v>
      </c>
      <c r="AA10" s="12" t="s">
        <v>51</v>
      </c>
      <c r="AB10" s="11" t="s">
        <v>57</v>
      </c>
      <c r="AC10" s="12" t="s">
        <v>58</v>
      </c>
      <c r="AD10" s="11" t="s">
        <v>44</v>
      </c>
      <c r="AE10" s="12" t="s">
        <v>45</v>
      </c>
      <c r="AF10" s="14">
        <v>0.47185899999999997</v>
      </c>
      <c r="AG10" s="11" t="s">
        <v>59</v>
      </c>
    </row>
    <row r="11" spans="1:33" x14ac:dyDescent="0.2">
      <c r="A11" s="8">
        <v>2950</v>
      </c>
      <c r="B11" s="9" t="s">
        <v>82</v>
      </c>
      <c r="C11" s="10">
        <v>43283</v>
      </c>
      <c r="D11" s="11">
        <v>173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83</v>
      </c>
      <c r="J11" s="12" t="s">
        <v>84</v>
      </c>
      <c r="K11" s="13" t="s">
        <v>85</v>
      </c>
      <c r="L11" s="11" t="str">
        <f>"000001"</f>
        <v>000001</v>
      </c>
      <c r="M11" s="10">
        <v>42826</v>
      </c>
      <c r="N11" s="11" t="str">
        <f>"000058"</f>
        <v>000058</v>
      </c>
      <c r="O11" s="10">
        <v>42902</v>
      </c>
      <c r="P11" s="11" t="str">
        <f>"000149"</f>
        <v>000149</v>
      </c>
      <c r="Q11" s="10">
        <v>42916</v>
      </c>
      <c r="R11" s="11">
        <v>15</v>
      </c>
      <c r="S11" s="11" t="str">
        <f>"003181"</f>
        <v>003181</v>
      </c>
      <c r="T11" s="10">
        <v>43280</v>
      </c>
      <c r="U11" s="14">
        <v>4.8616099999999998</v>
      </c>
      <c r="V11" s="14">
        <v>0.53964000000000001</v>
      </c>
      <c r="W11" s="14">
        <v>4.3219700000000003</v>
      </c>
      <c r="X11" s="11">
        <v>107</v>
      </c>
      <c r="Y11" s="10">
        <v>43283</v>
      </c>
      <c r="Z11" s="11">
        <v>9986960367</v>
      </c>
      <c r="AA11" s="12" t="s">
        <v>86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4.8616099999999995E-2</v>
      </c>
      <c r="AG11" s="11" t="s">
        <v>46</v>
      </c>
    </row>
    <row r="12" spans="1:33" x14ac:dyDescent="0.2">
      <c r="A12" s="8">
        <v>2951</v>
      </c>
      <c r="B12" s="9" t="s">
        <v>82</v>
      </c>
      <c r="C12" s="10">
        <v>43283</v>
      </c>
      <c r="D12" s="11">
        <v>173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87</v>
      </c>
      <c r="J12" s="12" t="s">
        <v>88</v>
      </c>
      <c r="K12" s="13" t="s">
        <v>40</v>
      </c>
      <c r="L12" s="11" t="str">
        <f>"000024"</f>
        <v>000024</v>
      </c>
      <c r="M12" s="10">
        <v>42941</v>
      </c>
      <c r="N12" s="11" t="str">
        <f>"000010"</f>
        <v>000010</v>
      </c>
      <c r="O12" s="10">
        <v>42941</v>
      </c>
      <c r="P12" s="11" t="str">
        <f>"000035"</f>
        <v>000035</v>
      </c>
      <c r="Q12" s="10">
        <v>42941</v>
      </c>
      <c r="R12" s="11">
        <v>17</v>
      </c>
      <c r="S12" s="11" t="str">
        <f>"003184"</f>
        <v>003184</v>
      </c>
      <c r="T12" s="10">
        <v>43280</v>
      </c>
      <c r="U12" s="14">
        <v>20.658300000000001</v>
      </c>
      <c r="V12" s="14">
        <v>2.3930500000000001</v>
      </c>
      <c r="W12" s="14">
        <v>18.265250000000002</v>
      </c>
      <c r="X12" s="11">
        <v>107</v>
      </c>
      <c r="Y12" s="10">
        <v>43283</v>
      </c>
      <c r="Z12" s="11">
        <v>8310923809</v>
      </c>
      <c r="AA12" s="12" t="s">
        <v>89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0.20658300000000002</v>
      </c>
      <c r="AG12" s="11" t="s">
        <v>46</v>
      </c>
    </row>
    <row r="13" spans="1:33" x14ac:dyDescent="0.2">
      <c r="A13" s="8">
        <v>2952</v>
      </c>
      <c r="B13" s="9" t="s">
        <v>82</v>
      </c>
      <c r="C13" s="10">
        <v>43283</v>
      </c>
      <c r="D13" s="11">
        <v>173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90</v>
      </c>
      <c r="J13" s="12" t="s">
        <v>91</v>
      </c>
      <c r="K13" s="13" t="s">
        <v>50</v>
      </c>
      <c r="L13" s="11" t="str">
        <f>"000105"</f>
        <v>000105</v>
      </c>
      <c r="M13" s="10">
        <v>42825</v>
      </c>
      <c r="N13" s="11" t="str">
        <f>"000169"</f>
        <v>000169</v>
      </c>
      <c r="O13" s="10">
        <v>42814</v>
      </c>
      <c r="P13" s="11" t="str">
        <f>"000397"</f>
        <v>000397</v>
      </c>
      <c r="Q13" s="10">
        <v>42825</v>
      </c>
      <c r="R13" s="11">
        <v>15</v>
      </c>
      <c r="S13" s="11" t="str">
        <f>"003019"</f>
        <v>003019</v>
      </c>
      <c r="T13" s="10">
        <v>43277</v>
      </c>
      <c r="U13" s="14">
        <v>9.8313000000000006</v>
      </c>
      <c r="V13" s="14">
        <v>0.98726999999999998</v>
      </c>
      <c r="W13" s="14">
        <v>8.8440300000000001</v>
      </c>
      <c r="X13" s="11">
        <v>108</v>
      </c>
      <c r="Y13" s="10">
        <v>43283</v>
      </c>
      <c r="Z13" s="11">
        <v>9916997189</v>
      </c>
      <c r="AA13" s="12" t="s">
        <v>92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9.8313000000000011E-2</v>
      </c>
      <c r="AG13" s="11" t="s">
        <v>46</v>
      </c>
    </row>
    <row r="14" spans="1:33" x14ac:dyDescent="0.2">
      <c r="A14" s="8">
        <v>2953</v>
      </c>
      <c r="B14" s="9" t="s">
        <v>82</v>
      </c>
      <c r="C14" s="10">
        <v>43283</v>
      </c>
      <c r="D14" s="11">
        <v>173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38</v>
      </c>
      <c r="J14" s="12" t="s">
        <v>39</v>
      </c>
      <c r="K14" s="13" t="s">
        <v>40</v>
      </c>
      <c r="L14" s="11" t="str">
        <f>"000010"</f>
        <v>000010</v>
      </c>
      <c r="M14" s="10">
        <v>42704</v>
      </c>
      <c r="N14" s="11" t="str">
        <f>"000175"</f>
        <v>000175</v>
      </c>
      <c r="O14" s="10">
        <v>42825</v>
      </c>
      <c r="P14" s="11" t="str">
        <f>"000415"</f>
        <v>000415</v>
      </c>
      <c r="Q14" s="10">
        <v>42825</v>
      </c>
      <c r="R14" s="11">
        <v>16</v>
      </c>
      <c r="S14" s="11" t="str">
        <f>"003023"</f>
        <v>003023</v>
      </c>
      <c r="T14" s="10">
        <v>43277</v>
      </c>
      <c r="U14" s="14">
        <v>3.8138899999999998</v>
      </c>
      <c r="V14" s="14">
        <v>0.42333999999999999</v>
      </c>
      <c r="W14" s="14">
        <v>3.3905500000000002</v>
      </c>
      <c r="X14" s="11">
        <v>108</v>
      </c>
      <c r="Y14" s="10">
        <v>43283</v>
      </c>
      <c r="Z14" s="11">
        <v>9886985169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3.8138899999999996E-2</v>
      </c>
      <c r="AG14" s="11" t="s">
        <v>46</v>
      </c>
    </row>
    <row r="15" spans="1:33" x14ac:dyDescent="0.2">
      <c r="A15" s="8">
        <v>3350</v>
      </c>
      <c r="B15" s="9" t="s">
        <v>82</v>
      </c>
      <c r="C15" s="10">
        <v>43297</v>
      </c>
      <c r="D15" s="11">
        <v>173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93</v>
      </c>
      <c r="J15" s="12" t="s">
        <v>94</v>
      </c>
      <c r="K15" s="13" t="s">
        <v>71</v>
      </c>
      <c r="L15" s="11" t="str">
        <f>"000130"</f>
        <v>000130</v>
      </c>
      <c r="M15" s="10">
        <v>42735</v>
      </c>
      <c r="N15" s="11" t="str">
        <f>"000129"</f>
        <v>000129</v>
      </c>
      <c r="O15" s="10">
        <v>42732</v>
      </c>
      <c r="P15" s="11" t="str">
        <f>"000321"</f>
        <v>000321</v>
      </c>
      <c r="Q15" s="10">
        <v>42735</v>
      </c>
      <c r="R15" s="11">
        <v>15</v>
      </c>
      <c r="S15" s="11" t="str">
        <f>"003711"</f>
        <v>003711</v>
      </c>
      <c r="T15" s="10">
        <v>43293</v>
      </c>
      <c r="U15" s="14">
        <v>18.5654</v>
      </c>
      <c r="V15" s="14">
        <v>2.2631399999999999</v>
      </c>
      <c r="W15" s="14">
        <v>16.30226</v>
      </c>
      <c r="X15" s="11">
        <v>125</v>
      </c>
      <c r="Y15" s="10">
        <v>43297</v>
      </c>
      <c r="Z15" s="11">
        <v>9845309863</v>
      </c>
      <c r="AA15" s="12" t="s">
        <v>95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0.18565400000000001</v>
      </c>
      <c r="AG15" s="11" t="s">
        <v>46</v>
      </c>
    </row>
    <row r="16" spans="1:33" x14ac:dyDescent="0.2">
      <c r="A16" s="8">
        <v>3615</v>
      </c>
      <c r="B16" s="9" t="s">
        <v>82</v>
      </c>
      <c r="C16" s="10">
        <v>43299</v>
      </c>
      <c r="D16" s="11">
        <v>173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96</v>
      </c>
      <c r="J16" s="12" t="s">
        <v>97</v>
      </c>
      <c r="K16" s="13" t="s">
        <v>71</v>
      </c>
      <c r="L16" s="11" t="str">
        <f>"000010"</f>
        <v>000010</v>
      </c>
      <c r="M16" s="10">
        <v>42933</v>
      </c>
      <c r="N16" s="11" t="str">
        <f>"000151"</f>
        <v>000151</v>
      </c>
      <c r="O16" s="10">
        <v>43186</v>
      </c>
      <c r="P16" s="11" t="str">
        <f>"000160"</f>
        <v>000160</v>
      </c>
      <c r="Q16" s="10">
        <v>43187</v>
      </c>
      <c r="R16" s="11">
        <v>16</v>
      </c>
      <c r="S16" s="11" t="str">
        <f>"004302"</f>
        <v>004302</v>
      </c>
      <c r="T16" s="10">
        <v>43306</v>
      </c>
      <c r="U16" s="14">
        <v>10.8024</v>
      </c>
      <c r="V16" s="14">
        <v>0.87195999999999996</v>
      </c>
      <c r="W16" s="14">
        <v>9.9304400000000008</v>
      </c>
      <c r="X16" s="11">
        <v>127</v>
      </c>
      <c r="Y16" s="10">
        <v>43299</v>
      </c>
      <c r="Z16" s="11">
        <v>0</v>
      </c>
      <c r="AA16" s="12" t="s">
        <v>98</v>
      </c>
      <c r="AB16" s="11" t="s">
        <v>99</v>
      </c>
      <c r="AC16" s="12" t="s">
        <v>100</v>
      </c>
      <c r="AD16" s="11" t="s">
        <v>73</v>
      </c>
      <c r="AE16" s="12" t="s">
        <v>74</v>
      </c>
      <c r="AF16" s="14">
        <v>0.10802400000000001</v>
      </c>
      <c r="AG16" s="11" t="s">
        <v>46</v>
      </c>
    </row>
    <row r="17" spans="1:33" x14ac:dyDescent="0.2">
      <c r="A17" s="8">
        <v>3691</v>
      </c>
      <c r="B17" s="9" t="s">
        <v>82</v>
      </c>
      <c r="C17" s="10">
        <v>43300</v>
      </c>
      <c r="D17" s="11">
        <v>173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101</v>
      </c>
      <c r="J17" s="12" t="s">
        <v>102</v>
      </c>
      <c r="K17" s="13" t="s">
        <v>40</v>
      </c>
      <c r="L17" s="11" t="str">
        <f>"000179"</f>
        <v>000179</v>
      </c>
      <c r="M17" s="10">
        <v>43162</v>
      </c>
      <c r="N17" s="11" t="str">
        <f>"000037"</f>
        <v>000037</v>
      </c>
      <c r="O17" s="10">
        <v>43261</v>
      </c>
      <c r="P17" s="11" t="str">
        <f>"000065"</f>
        <v>000065</v>
      </c>
      <c r="Q17" s="10">
        <v>43266</v>
      </c>
      <c r="R17" s="11">
        <v>17</v>
      </c>
      <c r="S17" s="11" t="str">
        <f>"003908"</f>
        <v>003908</v>
      </c>
      <c r="T17" s="10">
        <v>43299</v>
      </c>
      <c r="U17" s="14">
        <v>14.14911</v>
      </c>
      <c r="V17" s="14">
        <v>1.18052</v>
      </c>
      <c r="W17" s="14">
        <v>12.968590000000001</v>
      </c>
      <c r="X17" s="11">
        <v>130</v>
      </c>
      <c r="Y17" s="10">
        <v>43300</v>
      </c>
      <c r="Z17" s="11">
        <v>9880049713</v>
      </c>
      <c r="AA17" s="12" t="s">
        <v>51</v>
      </c>
      <c r="AB17" s="11" t="s">
        <v>57</v>
      </c>
      <c r="AC17" s="12" t="s">
        <v>58</v>
      </c>
      <c r="AD17" s="11" t="s">
        <v>44</v>
      </c>
      <c r="AE17" s="12" t="s">
        <v>45</v>
      </c>
      <c r="AF17" s="14">
        <v>0.14149110000000001</v>
      </c>
      <c r="AG17" s="11" t="s">
        <v>54</v>
      </c>
    </row>
    <row r="18" spans="1:33" x14ac:dyDescent="0.2">
      <c r="A18" s="8">
        <v>4176</v>
      </c>
      <c r="B18" s="9" t="s">
        <v>82</v>
      </c>
      <c r="C18" s="10">
        <v>43308</v>
      </c>
      <c r="D18" s="11">
        <v>173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96</v>
      </c>
      <c r="J18" s="12" t="s">
        <v>97</v>
      </c>
      <c r="K18" s="13" t="s">
        <v>71</v>
      </c>
      <c r="L18" s="11" t="str">
        <f>"000010"</f>
        <v>000010</v>
      </c>
      <c r="M18" s="10">
        <v>42933</v>
      </c>
      <c r="N18" s="11" t="str">
        <f>"000151"</f>
        <v>000151</v>
      </c>
      <c r="O18" s="10">
        <v>43186</v>
      </c>
      <c r="P18" s="11" t="str">
        <f>"000160"</f>
        <v>000160</v>
      </c>
      <c r="Q18" s="10">
        <v>43187</v>
      </c>
      <c r="R18" s="11">
        <v>16</v>
      </c>
      <c r="S18" s="11" t="str">
        <f>"004302"</f>
        <v>004302</v>
      </c>
      <c r="T18" s="10">
        <v>43306</v>
      </c>
      <c r="U18" s="14">
        <v>2.20566</v>
      </c>
      <c r="V18" s="14">
        <v>0.21959999999999999</v>
      </c>
      <c r="W18" s="14">
        <v>1.9860599999999999</v>
      </c>
      <c r="X18" s="11">
        <v>146</v>
      </c>
      <c r="Y18" s="10">
        <v>43308</v>
      </c>
      <c r="Z18" s="11">
        <v>0</v>
      </c>
      <c r="AA18" s="12" t="s">
        <v>98</v>
      </c>
      <c r="AB18" s="11" t="s">
        <v>99</v>
      </c>
      <c r="AC18" s="12" t="s">
        <v>100</v>
      </c>
      <c r="AD18" s="11" t="s">
        <v>73</v>
      </c>
      <c r="AE18" s="12" t="s">
        <v>74</v>
      </c>
      <c r="AF18" s="14">
        <v>2.2056599999999999E-2</v>
      </c>
      <c r="AG18" s="11" t="s">
        <v>46</v>
      </c>
    </row>
    <row r="19" spans="1:33" x14ac:dyDescent="0.2">
      <c r="A19" s="8">
        <v>4888</v>
      </c>
      <c r="B19" s="9" t="s">
        <v>103</v>
      </c>
      <c r="C19" s="10">
        <v>43326</v>
      </c>
      <c r="D19" s="11">
        <v>173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85</v>
      </c>
      <c r="L19" s="11" t="str">
        <f>"000040"</f>
        <v>000040</v>
      </c>
      <c r="M19" s="10">
        <v>43029</v>
      </c>
      <c r="N19" s="11" t="str">
        <f>"000018"</f>
        <v>000018</v>
      </c>
      <c r="O19" s="10">
        <v>43031</v>
      </c>
      <c r="P19" s="11" t="str">
        <f>"000052"</f>
        <v>000052</v>
      </c>
      <c r="Q19" s="10">
        <v>43033</v>
      </c>
      <c r="R19" s="11">
        <v>17</v>
      </c>
      <c r="S19" s="11" t="str">
        <f>"005020"</f>
        <v>005020</v>
      </c>
      <c r="T19" s="10">
        <v>43321</v>
      </c>
      <c r="U19" s="14">
        <v>34.04551</v>
      </c>
      <c r="V19" s="14">
        <v>2.6172399999999998</v>
      </c>
      <c r="W19" s="14">
        <v>31.428270000000001</v>
      </c>
      <c r="X19" s="11">
        <v>171</v>
      </c>
      <c r="Y19" s="10">
        <v>43326</v>
      </c>
      <c r="Z19" s="11">
        <v>9449975968</v>
      </c>
      <c r="AA19" s="12" t="s">
        <v>89</v>
      </c>
      <c r="AB19" s="11" t="s">
        <v>106</v>
      </c>
      <c r="AC19" s="12" t="s">
        <v>107</v>
      </c>
      <c r="AD19" s="11" t="s">
        <v>44</v>
      </c>
      <c r="AE19" s="12" t="s">
        <v>45</v>
      </c>
      <c r="AF19" s="14">
        <v>0.34045510000000001</v>
      </c>
      <c r="AG19" s="11" t="s">
        <v>46</v>
      </c>
    </row>
    <row r="20" spans="1:33" x14ac:dyDescent="0.2">
      <c r="A20" s="8">
        <v>4997</v>
      </c>
      <c r="B20" s="9" t="s">
        <v>103</v>
      </c>
      <c r="C20" s="10">
        <v>43330</v>
      </c>
      <c r="D20" s="11">
        <v>173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108</v>
      </c>
      <c r="J20" s="12" t="s">
        <v>109</v>
      </c>
      <c r="K20" s="13" t="s">
        <v>40</v>
      </c>
      <c r="L20" s="11" t="str">
        <f>"000025"</f>
        <v>000025</v>
      </c>
      <c r="M20" s="10">
        <v>42825</v>
      </c>
      <c r="N20" s="11" t="str">
        <f>"000177"</f>
        <v>000177</v>
      </c>
      <c r="O20" s="10">
        <v>42825</v>
      </c>
      <c r="P20" s="11" t="str">
        <f>"000416"</f>
        <v>000416</v>
      </c>
      <c r="Q20" s="10">
        <v>42825</v>
      </c>
      <c r="R20" s="11">
        <v>16</v>
      </c>
      <c r="S20" s="11" t="str">
        <f>"005181"</f>
        <v>005181</v>
      </c>
      <c r="T20" s="10">
        <v>43326</v>
      </c>
      <c r="U20" s="14">
        <v>14.766299999999999</v>
      </c>
      <c r="V20" s="14">
        <v>1.68906</v>
      </c>
      <c r="W20" s="14">
        <v>13.07724</v>
      </c>
      <c r="X20" s="11">
        <v>174</v>
      </c>
      <c r="Y20" s="10">
        <v>43330</v>
      </c>
      <c r="Z20" s="11">
        <v>9448561985</v>
      </c>
      <c r="AA20" s="12" t="s">
        <v>110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0.14766299999999999</v>
      </c>
      <c r="AG20" s="11" t="s">
        <v>46</v>
      </c>
    </row>
    <row r="21" spans="1:33" x14ac:dyDescent="0.2">
      <c r="A21" s="8">
        <v>5836</v>
      </c>
      <c r="B21" s="9" t="s">
        <v>111</v>
      </c>
      <c r="C21" s="10">
        <v>43379</v>
      </c>
      <c r="D21" s="11">
        <v>173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55</v>
      </c>
      <c r="J21" s="12" t="s">
        <v>56</v>
      </c>
      <c r="K21" s="13" t="s">
        <v>112</v>
      </c>
      <c r="L21" s="11" t="str">
        <f>"000151"</f>
        <v>000151</v>
      </c>
      <c r="M21" s="10">
        <v>43216</v>
      </c>
      <c r="N21" s="11" t="str">
        <f>"000082"</f>
        <v>000082</v>
      </c>
      <c r="O21" s="10">
        <v>43354</v>
      </c>
      <c r="P21" s="11" t="str">
        <f>"000114"</f>
        <v>000114</v>
      </c>
      <c r="Q21" s="10">
        <v>43357</v>
      </c>
      <c r="R21" s="11">
        <v>17</v>
      </c>
      <c r="S21" s="11" t="str">
        <f>"006125"</f>
        <v>006125</v>
      </c>
      <c r="T21" s="10">
        <v>43376</v>
      </c>
      <c r="U21" s="14">
        <v>41.450620000000001</v>
      </c>
      <c r="V21" s="14">
        <v>3.5069300000000001</v>
      </c>
      <c r="W21" s="14">
        <v>37.943689999999997</v>
      </c>
      <c r="X21" s="11">
        <v>221</v>
      </c>
      <c r="Y21" s="10">
        <v>43379</v>
      </c>
      <c r="Z21" s="11">
        <v>9482712997</v>
      </c>
      <c r="AA21" s="12" t="s">
        <v>51</v>
      </c>
      <c r="AB21" s="11" t="s">
        <v>57</v>
      </c>
      <c r="AC21" s="12" t="s">
        <v>58</v>
      </c>
      <c r="AD21" s="11" t="s">
        <v>44</v>
      </c>
      <c r="AE21" s="12" t="s">
        <v>45</v>
      </c>
      <c r="AF21" s="14">
        <f t="shared" ref="AF21:AF33" si="0">U21/100</f>
        <v>0.41450619999999999</v>
      </c>
      <c r="AG21" s="11" t="s">
        <v>59</v>
      </c>
    </row>
    <row r="22" spans="1:33" x14ac:dyDescent="0.2">
      <c r="A22" s="8">
        <v>5837</v>
      </c>
      <c r="B22" s="9" t="s">
        <v>111</v>
      </c>
      <c r="C22" s="10">
        <v>43379</v>
      </c>
      <c r="D22" s="11">
        <v>173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55</v>
      </c>
      <c r="J22" s="12" t="s">
        <v>56</v>
      </c>
      <c r="K22" s="13" t="s">
        <v>112</v>
      </c>
      <c r="L22" s="11" t="str">
        <f>"000151"</f>
        <v>000151</v>
      </c>
      <c r="M22" s="10">
        <v>43216</v>
      </c>
      <c r="N22" s="11" t="str">
        <f>"000082"</f>
        <v>000082</v>
      </c>
      <c r="O22" s="10">
        <v>43354</v>
      </c>
      <c r="P22" s="11" t="str">
        <f>"000114"</f>
        <v>000114</v>
      </c>
      <c r="Q22" s="10">
        <v>43357</v>
      </c>
      <c r="R22" s="11">
        <v>17</v>
      </c>
      <c r="S22" s="11" t="str">
        <f>"006125"</f>
        <v>006125</v>
      </c>
      <c r="T22" s="10">
        <v>43376</v>
      </c>
      <c r="U22" s="14">
        <v>41.450620000000001</v>
      </c>
      <c r="V22" s="14">
        <v>3.5069300000000001</v>
      </c>
      <c r="W22" s="14">
        <v>37.943689999999997</v>
      </c>
      <c r="X22" s="11">
        <v>221</v>
      </c>
      <c r="Y22" s="10">
        <v>43379</v>
      </c>
      <c r="Z22" s="11">
        <v>9482712997</v>
      </c>
      <c r="AA22" s="12" t="s">
        <v>51</v>
      </c>
      <c r="AB22" s="11" t="s">
        <v>57</v>
      </c>
      <c r="AC22" s="12" t="s">
        <v>58</v>
      </c>
      <c r="AD22" s="11" t="s">
        <v>44</v>
      </c>
      <c r="AE22" s="12" t="s">
        <v>45</v>
      </c>
      <c r="AF22" s="14">
        <f t="shared" si="0"/>
        <v>0.41450619999999999</v>
      </c>
      <c r="AG22" s="11" t="s">
        <v>59</v>
      </c>
    </row>
    <row r="23" spans="1:33" x14ac:dyDescent="0.2">
      <c r="A23" s="8">
        <v>6644</v>
      </c>
      <c r="B23" s="9" t="s">
        <v>111</v>
      </c>
      <c r="C23" s="10">
        <v>43389</v>
      </c>
      <c r="D23" s="11">
        <v>173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113</v>
      </c>
      <c r="J23" s="12" t="s">
        <v>114</v>
      </c>
      <c r="K23" s="13" t="s">
        <v>71</v>
      </c>
      <c r="L23" s="11" t="str">
        <f>"000014"</f>
        <v>000014</v>
      </c>
      <c r="M23" s="10">
        <v>43160</v>
      </c>
      <c r="N23" s="11" t="str">
        <f>"000012"</f>
        <v>000012</v>
      </c>
      <c r="O23" s="10">
        <v>43367</v>
      </c>
      <c r="P23" s="11" t="str">
        <f>"000161"</f>
        <v>000161</v>
      </c>
      <c r="Q23" s="10">
        <v>43367</v>
      </c>
      <c r="R23" s="11">
        <v>18</v>
      </c>
      <c r="S23" s="11" t="str">
        <f>"006715"</f>
        <v>006715</v>
      </c>
      <c r="T23" s="10">
        <v>43388</v>
      </c>
      <c r="U23" s="14">
        <v>54.72</v>
      </c>
      <c r="V23" s="14">
        <v>1.581</v>
      </c>
      <c r="W23" s="14">
        <v>53.139000000000003</v>
      </c>
      <c r="X23" s="11">
        <v>235</v>
      </c>
      <c r="Y23" s="10">
        <v>43389</v>
      </c>
      <c r="Z23" s="11">
        <v>9482796999</v>
      </c>
      <c r="AA23" s="12" t="s">
        <v>115</v>
      </c>
      <c r="AB23" s="11" t="s">
        <v>116</v>
      </c>
      <c r="AC23" s="12" t="s">
        <v>117</v>
      </c>
      <c r="AD23" s="11" t="s">
        <v>118</v>
      </c>
      <c r="AE23" s="12" t="s">
        <v>119</v>
      </c>
      <c r="AF23" s="14">
        <f t="shared" si="0"/>
        <v>0.54720000000000002</v>
      </c>
      <c r="AG23" s="11" t="s">
        <v>54</v>
      </c>
    </row>
    <row r="24" spans="1:33" x14ac:dyDescent="0.2">
      <c r="A24" s="8">
        <v>6645</v>
      </c>
      <c r="B24" s="9" t="s">
        <v>111</v>
      </c>
      <c r="C24" s="10">
        <v>43389</v>
      </c>
      <c r="D24" s="11">
        <v>173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120</v>
      </c>
      <c r="J24" s="12" t="s">
        <v>121</v>
      </c>
      <c r="K24" s="13" t="s">
        <v>71</v>
      </c>
      <c r="L24" s="11" t="str">
        <f>"000046"</f>
        <v>000046</v>
      </c>
      <c r="M24" s="10">
        <v>42602</v>
      </c>
      <c r="N24" s="11" t="str">
        <f>"000127"</f>
        <v>000127</v>
      </c>
      <c r="O24" s="10">
        <v>42732</v>
      </c>
      <c r="P24" s="11" t="str">
        <f>"0000318"</f>
        <v>0000318</v>
      </c>
      <c r="Q24" s="10">
        <v>42734</v>
      </c>
      <c r="R24" s="11">
        <v>16</v>
      </c>
      <c r="S24" s="11" t="str">
        <f>"006518"</f>
        <v>006518</v>
      </c>
      <c r="T24" s="10">
        <v>43383</v>
      </c>
      <c r="U24" s="14">
        <v>15.431699999999999</v>
      </c>
      <c r="V24" s="14">
        <v>1.86297</v>
      </c>
      <c r="W24" s="14">
        <v>13.56873</v>
      </c>
      <c r="X24" s="11">
        <v>244</v>
      </c>
      <c r="Y24" s="10">
        <v>43389</v>
      </c>
      <c r="Z24" s="11">
        <v>9902357755</v>
      </c>
      <c r="AA24" s="12" t="s">
        <v>122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f t="shared" si="0"/>
        <v>0.15431699999999998</v>
      </c>
      <c r="AG24" s="11" t="s">
        <v>46</v>
      </c>
    </row>
    <row r="25" spans="1:33" x14ac:dyDescent="0.2">
      <c r="A25" s="8">
        <v>6646</v>
      </c>
      <c r="B25" s="9" t="s">
        <v>111</v>
      </c>
      <c r="C25" s="10">
        <v>43389</v>
      </c>
      <c r="D25" s="11">
        <v>173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123</v>
      </c>
      <c r="J25" s="12" t="s">
        <v>124</v>
      </c>
      <c r="K25" s="13" t="s">
        <v>71</v>
      </c>
      <c r="L25" s="11" t="str">
        <f>"000047"</f>
        <v>000047</v>
      </c>
      <c r="M25" s="10">
        <v>42602</v>
      </c>
      <c r="N25" s="11" t="str">
        <f>"000128"</f>
        <v>000128</v>
      </c>
      <c r="O25" s="10">
        <v>42732</v>
      </c>
      <c r="P25" s="11" t="str">
        <f>"0000319"</f>
        <v>0000319</v>
      </c>
      <c r="Q25" s="10">
        <v>42734</v>
      </c>
      <c r="R25" s="11">
        <v>16</v>
      </c>
      <c r="S25" s="11" t="str">
        <f>"006519"</f>
        <v>006519</v>
      </c>
      <c r="T25" s="10">
        <v>43383</v>
      </c>
      <c r="U25" s="14">
        <v>18.583909999999999</v>
      </c>
      <c r="V25" s="14">
        <v>2.24281</v>
      </c>
      <c r="W25" s="14">
        <v>16.341100000000001</v>
      </c>
      <c r="X25" s="11">
        <v>244</v>
      </c>
      <c r="Y25" s="10">
        <v>43389</v>
      </c>
      <c r="Z25" s="11">
        <v>9902357755</v>
      </c>
      <c r="AA25" s="12" t="s">
        <v>125</v>
      </c>
      <c r="AB25" s="11" t="s">
        <v>42</v>
      </c>
      <c r="AC25" s="12" t="s">
        <v>43</v>
      </c>
      <c r="AD25" s="11" t="s">
        <v>44</v>
      </c>
      <c r="AE25" s="12" t="s">
        <v>45</v>
      </c>
      <c r="AF25" s="14">
        <f t="shared" si="0"/>
        <v>0.18583910000000001</v>
      </c>
      <c r="AG25" s="11" t="s">
        <v>46</v>
      </c>
    </row>
    <row r="26" spans="1:33" x14ac:dyDescent="0.2">
      <c r="A26" s="8">
        <v>6647</v>
      </c>
      <c r="B26" s="9" t="s">
        <v>111</v>
      </c>
      <c r="C26" s="10">
        <v>43389</v>
      </c>
      <c r="D26" s="11">
        <v>173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126</v>
      </c>
      <c r="J26" s="12" t="s">
        <v>127</v>
      </c>
      <c r="K26" s="13" t="s">
        <v>40</v>
      </c>
      <c r="L26" s="11" t="str">
        <f>"000048"</f>
        <v>000048</v>
      </c>
      <c r="M26" s="10">
        <v>42602</v>
      </c>
      <c r="N26" s="11" t="str">
        <f>"000126"</f>
        <v>000126</v>
      </c>
      <c r="O26" s="10">
        <v>42732</v>
      </c>
      <c r="P26" s="11" t="str">
        <f>"000320"</f>
        <v>000320</v>
      </c>
      <c r="Q26" s="10">
        <v>42734</v>
      </c>
      <c r="R26" s="11">
        <v>15</v>
      </c>
      <c r="S26" s="11" t="str">
        <f>"006520"</f>
        <v>006520</v>
      </c>
      <c r="T26" s="10">
        <v>43383</v>
      </c>
      <c r="U26" s="14">
        <v>19.83512</v>
      </c>
      <c r="V26" s="14">
        <v>2.4000300000000001</v>
      </c>
      <c r="W26" s="14">
        <v>17.435089999999999</v>
      </c>
      <c r="X26" s="11">
        <v>244</v>
      </c>
      <c r="Y26" s="10">
        <v>43389</v>
      </c>
      <c r="Z26" s="11">
        <v>9902357755</v>
      </c>
      <c r="AA26" s="12" t="s">
        <v>125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0.19835120000000001</v>
      </c>
      <c r="AG26" s="11" t="s">
        <v>46</v>
      </c>
    </row>
    <row r="27" spans="1:33" x14ac:dyDescent="0.2">
      <c r="A27" s="8">
        <v>6901</v>
      </c>
      <c r="B27" s="9" t="s">
        <v>111</v>
      </c>
      <c r="C27" s="10">
        <v>43400</v>
      </c>
      <c r="D27" s="11">
        <v>173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128</v>
      </c>
      <c r="J27" s="12" t="s">
        <v>129</v>
      </c>
      <c r="K27" s="13" t="s">
        <v>71</v>
      </c>
      <c r="L27" s="11" t="str">
        <f>"000046"</f>
        <v>000046</v>
      </c>
      <c r="M27" s="10">
        <v>43309</v>
      </c>
      <c r="N27" s="11" t="str">
        <f>"000122"</f>
        <v>000122</v>
      </c>
      <c r="O27" s="10">
        <v>43372</v>
      </c>
      <c r="P27" s="11" t="str">
        <f>"000123"</f>
        <v>000123</v>
      </c>
      <c r="Q27" s="10">
        <v>43372</v>
      </c>
      <c r="R27" s="11">
        <v>18</v>
      </c>
      <c r="S27" s="11" t="str">
        <f>"006963"</f>
        <v>006963</v>
      </c>
      <c r="T27" s="10">
        <v>43399</v>
      </c>
      <c r="U27" s="14">
        <v>24.991299999999999</v>
      </c>
      <c r="V27" s="14">
        <v>2.6490800000000001</v>
      </c>
      <c r="W27" s="14">
        <v>22.342220000000001</v>
      </c>
      <c r="X27" s="11">
        <v>251</v>
      </c>
      <c r="Y27" s="10">
        <v>43400</v>
      </c>
      <c r="Z27" s="11">
        <v>0</v>
      </c>
      <c r="AA27" s="12" t="s">
        <v>130</v>
      </c>
      <c r="AB27" s="11" t="s">
        <v>131</v>
      </c>
      <c r="AC27" s="12" t="s">
        <v>132</v>
      </c>
      <c r="AD27" s="11" t="s">
        <v>73</v>
      </c>
      <c r="AE27" s="12" t="s">
        <v>74</v>
      </c>
      <c r="AF27" s="14">
        <f t="shared" si="0"/>
        <v>0.249913</v>
      </c>
      <c r="AG27" s="11" t="s">
        <v>59</v>
      </c>
    </row>
    <row r="28" spans="1:33" x14ac:dyDescent="0.2">
      <c r="A28" s="8">
        <v>7279</v>
      </c>
      <c r="B28" s="9" t="s">
        <v>133</v>
      </c>
      <c r="C28" s="10">
        <v>43420</v>
      </c>
      <c r="D28" s="11">
        <v>173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134</v>
      </c>
      <c r="J28" s="12" t="s">
        <v>135</v>
      </c>
      <c r="K28" s="13" t="s">
        <v>50</v>
      </c>
      <c r="L28" s="11" t="str">
        <f>"000159"</f>
        <v>000159</v>
      </c>
      <c r="M28" s="10">
        <v>43239</v>
      </c>
      <c r="N28" s="11" t="str">
        <f>"000105"</f>
        <v>000105</v>
      </c>
      <c r="O28" s="10">
        <v>43389</v>
      </c>
      <c r="P28" s="11" t="str">
        <f>"000163"</f>
        <v>000163</v>
      </c>
      <c r="Q28" s="10">
        <v>43389</v>
      </c>
      <c r="R28" s="11">
        <v>18</v>
      </c>
      <c r="S28" s="11" t="str">
        <f>"007329"</f>
        <v>007329</v>
      </c>
      <c r="T28" s="10">
        <v>43418</v>
      </c>
      <c r="U28" s="14">
        <v>19.709299999999999</v>
      </c>
      <c r="V28" s="14">
        <v>2.0983900000000002</v>
      </c>
      <c r="W28" s="14">
        <v>17.610910000000001</v>
      </c>
      <c r="X28" s="11">
        <v>263</v>
      </c>
      <c r="Y28" s="10">
        <v>43420</v>
      </c>
      <c r="Z28" s="11">
        <v>9964723456</v>
      </c>
      <c r="AA28" s="12" t="s">
        <v>51</v>
      </c>
      <c r="AB28" s="11" t="s">
        <v>57</v>
      </c>
      <c r="AC28" s="12" t="s">
        <v>58</v>
      </c>
      <c r="AD28" s="11" t="s">
        <v>44</v>
      </c>
      <c r="AE28" s="12" t="s">
        <v>45</v>
      </c>
      <c r="AF28" s="14">
        <f t="shared" si="0"/>
        <v>0.19709299999999999</v>
      </c>
      <c r="AG28" s="11" t="s">
        <v>59</v>
      </c>
    </row>
    <row r="29" spans="1:33" x14ac:dyDescent="0.2">
      <c r="A29" s="8">
        <v>7805</v>
      </c>
      <c r="B29" s="9" t="s">
        <v>136</v>
      </c>
      <c r="C29" s="10">
        <v>43448</v>
      </c>
      <c r="D29" s="11">
        <v>173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137</v>
      </c>
      <c r="J29" s="12" t="s">
        <v>138</v>
      </c>
      <c r="K29" s="13" t="s">
        <v>139</v>
      </c>
      <c r="L29" s="11" t="str">
        <f>"000291"</f>
        <v>000291</v>
      </c>
      <c r="M29" s="10">
        <v>43413</v>
      </c>
      <c r="N29" s="11" t="str">
        <f>"000111"</f>
        <v>000111</v>
      </c>
      <c r="O29" s="10">
        <v>43413</v>
      </c>
      <c r="P29" s="11" t="str">
        <f>"000178"</f>
        <v>000178</v>
      </c>
      <c r="Q29" s="10">
        <v>43418</v>
      </c>
      <c r="R29" s="11">
        <v>17</v>
      </c>
      <c r="S29" s="11" t="str">
        <f>"007969"</f>
        <v>007969</v>
      </c>
      <c r="T29" s="10">
        <v>43447</v>
      </c>
      <c r="U29" s="14">
        <v>11.870150000000001</v>
      </c>
      <c r="V29" s="14">
        <v>0.57123000000000002</v>
      </c>
      <c r="W29" s="14">
        <v>11.298920000000001</v>
      </c>
      <c r="X29" s="11">
        <v>290</v>
      </c>
      <c r="Y29" s="10">
        <v>43448</v>
      </c>
      <c r="Z29" s="11">
        <v>8277644978</v>
      </c>
      <c r="AA29" s="12" t="s">
        <v>140</v>
      </c>
      <c r="AB29" s="11" t="s">
        <v>52</v>
      </c>
      <c r="AC29" s="12" t="s">
        <v>53</v>
      </c>
      <c r="AD29" s="11" t="s">
        <v>44</v>
      </c>
      <c r="AE29" s="12" t="s">
        <v>45</v>
      </c>
      <c r="AF29" s="14">
        <f t="shared" si="0"/>
        <v>0.1187015</v>
      </c>
      <c r="AG29" s="11" t="s">
        <v>59</v>
      </c>
    </row>
    <row r="30" spans="1:33" x14ac:dyDescent="0.2">
      <c r="A30" s="8">
        <v>8709</v>
      </c>
      <c r="B30" s="9" t="s">
        <v>141</v>
      </c>
      <c r="C30" s="10">
        <v>43486</v>
      </c>
      <c r="D30" s="11">
        <v>173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142</v>
      </c>
      <c r="J30" s="12" t="s">
        <v>143</v>
      </c>
      <c r="K30" s="13" t="s">
        <v>144</v>
      </c>
      <c r="L30" s="11" t="str">
        <f>"000240"</f>
        <v>000240</v>
      </c>
      <c r="M30" s="10">
        <v>43354</v>
      </c>
      <c r="N30" s="11" t="str">
        <f>"000119"</f>
        <v>000119</v>
      </c>
      <c r="O30" s="10">
        <v>43451</v>
      </c>
      <c r="P30" s="11" t="str">
        <f>"000189"</f>
        <v>000189</v>
      </c>
      <c r="Q30" s="10">
        <v>43452</v>
      </c>
      <c r="R30" s="11"/>
      <c r="S30" s="11" t="str">
        <f>"008898"</f>
        <v>008898</v>
      </c>
      <c r="T30" s="10">
        <v>43484</v>
      </c>
      <c r="U30" s="14">
        <v>7.6689100000000003</v>
      </c>
      <c r="V30" s="14">
        <v>0.71735000000000004</v>
      </c>
      <c r="W30" s="14">
        <v>6.9515599999999997</v>
      </c>
      <c r="X30" s="11">
        <v>330</v>
      </c>
      <c r="Y30" s="10">
        <v>43486</v>
      </c>
      <c r="Z30" s="11">
        <v>9845205942</v>
      </c>
      <c r="AA30" s="12" t="s">
        <v>145</v>
      </c>
      <c r="AB30" s="11" t="s">
        <v>146</v>
      </c>
      <c r="AC30" s="12" t="s">
        <v>147</v>
      </c>
      <c r="AD30" s="11" t="s">
        <v>44</v>
      </c>
      <c r="AE30" s="12" t="s">
        <v>45</v>
      </c>
      <c r="AF30" s="14">
        <f t="shared" si="0"/>
        <v>7.668910000000001E-2</v>
      </c>
      <c r="AG30" s="11" t="s">
        <v>59</v>
      </c>
    </row>
    <row r="31" spans="1:33" x14ac:dyDescent="0.2">
      <c r="A31" s="8">
        <v>9183</v>
      </c>
      <c r="B31" s="9" t="s">
        <v>148</v>
      </c>
      <c r="C31" s="10">
        <v>43510</v>
      </c>
      <c r="D31" s="11">
        <v>173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149</v>
      </c>
      <c r="J31" s="12" t="s">
        <v>150</v>
      </c>
      <c r="K31" s="13" t="s">
        <v>85</v>
      </c>
      <c r="L31" s="11" t="str">
        <f>"000106"</f>
        <v>000106</v>
      </c>
      <c r="M31" s="10">
        <v>43084</v>
      </c>
      <c r="N31" s="11" t="str">
        <f>"000044"</f>
        <v>000044</v>
      </c>
      <c r="O31" s="10">
        <v>43084</v>
      </c>
      <c r="P31" s="11" t="str">
        <f>"000097"</f>
        <v>000097</v>
      </c>
      <c r="Q31" s="10">
        <v>43084</v>
      </c>
      <c r="R31" s="11"/>
      <c r="S31" s="11" t="str">
        <f>"009123"</f>
        <v>009123</v>
      </c>
      <c r="T31" s="10">
        <v>43502</v>
      </c>
      <c r="U31" s="14">
        <v>9.7784800000000001</v>
      </c>
      <c r="V31" s="14">
        <v>0.88726000000000005</v>
      </c>
      <c r="W31" s="14">
        <v>8.8912200000000006</v>
      </c>
      <c r="X31" s="11">
        <v>352</v>
      </c>
      <c r="Y31" s="10">
        <v>43510</v>
      </c>
      <c r="Z31" s="11">
        <v>9845135453</v>
      </c>
      <c r="AA31" s="12" t="s">
        <v>151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9.7784800000000005E-2</v>
      </c>
      <c r="AG31" s="11" t="s">
        <v>46</v>
      </c>
    </row>
    <row r="32" spans="1:33" x14ac:dyDescent="0.2">
      <c r="A32" s="8">
        <v>9214</v>
      </c>
      <c r="B32" s="9" t="s">
        <v>148</v>
      </c>
      <c r="C32" s="10">
        <v>43511</v>
      </c>
      <c r="D32" s="11">
        <v>173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152</v>
      </c>
      <c r="J32" s="12" t="s">
        <v>153</v>
      </c>
      <c r="K32" s="13" t="s">
        <v>71</v>
      </c>
      <c r="L32" s="11" t="str">
        <f>"000336"</f>
        <v>000336</v>
      </c>
      <c r="M32" s="10">
        <v>43440</v>
      </c>
      <c r="N32" s="11" t="str">
        <f>"000128"</f>
        <v>000128</v>
      </c>
      <c r="O32" s="10">
        <v>43476</v>
      </c>
      <c r="P32" s="11" t="str">
        <f>"000206"</f>
        <v>000206</v>
      </c>
      <c r="Q32" s="10">
        <v>43476</v>
      </c>
      <c r="R32" s="11"/>
      <c r="S32" s="11" t="str">
        <f>"009263"</f>
        <v>009263</v>
      </c>
      <c r="T32" s="10">
        <v>43510</v>
      </c>
      <c r="U32" s="14">
        <v>9.0047999999999995</v>
      </c>
      <c r="V32" s="14">
        <v>0.89017000000000002</v>
      </c>
      <c r="W32" s="14">
        <v>8.11463</v>
      </c>
      <c r="X32" s="11">
        <v>353</v>
      </c>
      <c r="Y32" s="10">
        <v>43511</v>
      </c>
      <c r="Z32" s="11">
        <v>9886985169</v>
      </c>
      <c r="AA32" s="12" t="s">
        <v>154</v>
      </c>
      <c r="AB32" s="11" t="s">
        <v>52</v>
      </c>
      <c r="AC32" s="12" t="s">
        <v>53</v>
      </c>
      <c r="AD32" s="11" t="s">
        <v>44</v>
      </c>
      <c r="AE32" s="12" t="s">
        <v>45</v>
      </c>
      <c r="AF32" s="14">
        <f t="shared" si="0"/>
        <v>9.0047999999999989E-2</v>
      </c>
      <c r="AG32" s="11" t="s">
        <v>59</v>
      </c>
    </row>
    <row r="33" spans="1:33" x14ac:dyDescent="0.2">
      <c r="A33" s="8">
        <v>10119</v>
      </c>
      <c r="B33" s="9" t="s">
        <v>155</v>
      </c>
      <c r="C33" s="10">
        <v>43552</v>
      </c>
      <c r="D33" s="11">
        <v>173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156</v>
      </c>
      <c r="J33" s="12" t="s">
        <v>157</v>
      </c>
      <c r="K33" s="13" t="s">
        <v>71</v>
      </c>
      <c r="L33" s="11" t="str">
        <f>"000148"</f>
        <v>000148</v>
      </c>
      <c r="M33" s="10">
        <v>43129</v>
      </c>
      <c r="N33" s="11" t="str">
        <f>"000104"</f>
        <v>000104</v>
      </c>
      <c r="O33" s="10">
        <v>43134</v>
      </c>
      <c r="P33" s="11" t="str">
        <f>"000101"</f>
        <v>000101</v>
      </c>
      <c r="Q33" s="10">
        <v>43134</v>
      </c>
      <c r="R33" s="11"/>
      <c r="S33" s="11" t="str">
        <f>"010154"</f>
        <v>010154</v>
      </c>
      <c r="T33" s="10">
        <v>43552</v>
      </c>
      <c r="U33" s="14">
        <v>40.241849999999999</v>
      </c>
      <c r="V33" s="14">
        <v>2.0523400000000001</v>
      </c>
      <c r="W33" s="14">
        <v>38.189509999999999</v>
      </c>
      <c r="X33" s="11">
        <v>392</v>
      </c>
      <c r="Y33" s="10">
        <v>43552</v>
      </c>
      <c r="Z33" s="11">
        <v>9448084879</v>
      </c>
      <c r="AA33" s="12" t="s">
        <v>158</v>
      </c>
      <c r="AB33" s="11" t="s">
        <v>159</v>
      </c>
      <c r="AC33" s="12" t="s">
        <v>160</v>
      </c>
      <c r="AD33" s="11" t="s">
        <v>73</v>
      </c>
      <c r="AE33" s="12" t="s">
        <v>74</v>
      </c>
      <c r="AF33" s="14">
        <f t="shared" si="0"/>
        <v>0.40241850000000001</v>
      </c>
      <c r="AG33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2019-06-14T08:42:02Z</dcterms:modified>
</cp:coreProperties>
</file>