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1" l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<sst xmlns="http://schemas.openxmlformats.org/spreadsheetml/2006/main" count="355" uniqueCount="132">
  <si>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</si>
  <si>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</si>
  <si>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</si>
  <si>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</si>
  <si>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</si>
  <si>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</si>
  <si>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</si>
  <si>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</si>
  <si>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</si>
  <si>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</si>
  <si>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</si>
  <si>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</si>
  <si>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</si>
  <si>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</si>
  <si>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</si>
  <si>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</si>
  <si>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</si>
  <si>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</si>
  <si>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</si>
  <si>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</si>
  <si>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</si>
  <si>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</si>
  <si>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</si>
  <si>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</si>
  <si>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</si>
  <si>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</si>
  <si>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</si>
  <si>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</si>
  <si>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</si>
  <si>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</si>
  <si>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</si>
  <si>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</si>
  <si>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</si>
  <si>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</si>
  <si>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Sarakki</t>
  </si>
  <si>
    <t>J P Nagara</t>
  </si>
  <si>
    <t>Jaya Nagara</t>
  </si>
  <si>
    <t>South</t>
  </si>
  <si>
    <t>178-16-000007</t>
  </si>
  <si>
    <t>Removal of Silt and Debris and Maintenance of Ward Sarakki in ward no. 178.</t>
  </si>
  <si>
    <t>Health &amp; Sanitation</t>
  </si>
  <si>
    <t>K Lokaraju (Venkateshwara Construction)</t>
  </si>
  <si>
    <t>P1771</t>
  </si>
  <si>
    <t>Zone Works - POW Works</t>
  </si>
  <si>
    <t>ddo491</t>
  </si>
  <si>
    <t xml:space="preserve"> Assistant Executive Engineer J P Nagar South Zone</t>
  </si>
  <si>
    <t>Pending</t>
  </si>
  <si>
    <t>178-17-000037</t>
  </si>
  <si>
    <t>Engagement of Gangman and Hiring of Troctor Tippers for maintenance of road side drains and other civil works in ward no178</t>
  </si>
  <si>
    <t>Other Ward Works</t>
  </si>
  <si>
    <t>R. RAMA REDDY</t>
  </si>
  <si>
    <t>P3110</t>
  </si>
  <si>
    <t>14th Finance Commission Grant Works</t>
  </si>
  <si>
    <t>Spill Over</t>
  </si>
  <si>
    <t>May</t>
  </si>
  <si>
    <t>178-16-000008</t>
  </si>
  <si>
    <t>Maintanace of ward office and Providing Street name boards in ward no. 178 sarakki</t>
  </si>
  <si>
    <t>Roads &amp; Drivablility</t>
  </si>
  <si>
    <t>C Pushparaj</t>
  </si>
  <si>
    <t>178-15-000010</t>
  </si>
  <si>
    <t>Maintenance of Rangamandira Revenue office and Multipurpose hall in ward no. 178 sarakki</t>
  </si>
  <si>
    <t>H Shivaraj</t>
  </si>
  <si>
    <t>June</t>
  </si>
  <si>
    <t>178-16-000004</t>
  </si>
  <si>
    <t>Improvements to culverts in ward no. 178 sarakki</t>
  </si>
  <si>
    <t>M Majunath</t>
  </si>
  <si>
    <t>July</t>
  </si>
  <si>
    <t>178-17-000044</t>
  </si>
  <si>
    <t>Providing pot hole filling in ward no 178</t>
  </si>
  <si>
    <t>Prameela Engineers &amp; Infra Projects,</t>
  </si>
  <si>
    <t>178-14-000013</t>
  </si>
  <si>
    <t>Providing asphalting to damaged roads in 5th and 6th phase JP Nagar in ward no. 178 sarakki.</t>
  </si>
  <si>
    <t xml:space="preserve">KRIDL </t>
  </si>
  <si>
    <t>178-16-000001</t>
  </si>
  <si>
    <t>Operation and Maintenance of Street Lighting System in Ward No.178 Package S-8 of South Zone</t>
  </si>
  <si>
    <t>Footpaths &amp; Walkability</t>
  </si>
  <si>
    <t>M/S Eshwari Electricals</t>
  </si>
  <si>
    <t>P0300</t>
  </si>
  <si>
    <t>M and R to Street Lights - Replacement of Burnt Bulbs etc. (Package)</t>
  </si>
  <si>
    <t>ddo258</t>
  </si>
  <si>
    <t xml:space="preserve"> Executive Engineer Electrical South Zone</t>
  </si>
  <si>
    <t>August</t>
  </si>
  <si>
    <t>178-17-000011</t>
  </si>
  <si>
    <t>Providing and maintenance of street light in ward no 178</t>
  </si>
  <si>
    <t>Shreedhara (Himagiri Shree Electricals)</t>
  </si>
  <si>
    <t>178-16-000002</t>
  </si>
  <si>
    <t>Construction of RCC drainat 34th main (E/Side) from sarakki main road (Panduranga temple road) to 14th cross J.P. Nagar 1st phase in ward no. 178 sarakki</t>
  </si>
  <si>
    <t>H V Ravi</t>
  </si>
  <si>
    <t>September</t>
  </si>
  <si>
    <t>178-17-000021</t>
  </si>
  <si>
    <t>Improvements and Development of park opposite to Shindhur Chowltry at J P Nagar ward no 178</t>
  </si>
  <si>
    <t>Trees, Parks &amp; Playgrounds</t>
  </si>
  <si>
    <t>KRIDL</t>
  </si>
  <si>
    <t>P0541</t>
  </si>
  <si>
    <t>Emergency Reserve Fund</t>
  </si>
  <si>
    <t>ddo422</t>
  </si>
  <si>
    <t xml:space="preserve"> Executive Engineer Project - South Zone</t>
  </si>
  <si>
    <t>October</t>
  </si>
  <si>
    <t>178-18-000005</t>
  </si>
  <si>
    <t>Providing LED Street lights to Anjaneya Temple road and surrounding area Sarakki in ward no 178</t>
  </si>
  <si>
    <t>Executive Engineer-1, Karnataka Rural Infrastructure Development Ltd.</t>
  </si>
  <si>
    <t>P3290</t>
  </si>
  <si>
    <t>14th Finance Commission Works - Providing Street Lights and Maintenance</t>
  </si>
  <si>
    <t>Current</t>
  </si>
  <si>
    <t>178-18-000004</t>
  </si>
  <si>
    <t>Providing LED Street lights to 9th cross and surrounding area J P Nagar 1st Phase in ward no 178</t>
  </si>
  <si>
    <t>178-18-000003</t>
  </si>
  <si>
    <t>Providing LED Street lights to Sarakki Main road and surrounding area J P Nagar 1st Phase in ward no 178</t>
  </si>
  <si>
    <t>Executive Engineer -1, KRIDL</t>
  </si>
  <si>
    <t>178-18-000006</t>
  </si>
  <si>
    <t>Providing LED Street lights to Anjaneya 12th cross 20th main and surrounding area J P Nagar 1st Phase in ward no 178</t>
  </si>
  <si>
    <t>Executive Engineer-1, Karnataka Rural Infrastructure Development Ltd</t>
  </si>
  <si>
    <t>178-18-000039</t>
  </si>
  <si>
    <t xml:space="preserve">Detailed Estimate for Development works to Indira Canteen at 14th Cross 1st phase J.P.Nagar in Ward no- 178 </t>
  </si>
  <si>
    <t>Indira Canteen</t>
  </si>
  <si>
    <t>P3106</t>
  </si>
  <si>
    <t>Nagarothana Works</t>
  </si>
  <si>
    <t>December</t>
  </si>
  <si>
    <t>178-17-000019</t>
  </si>
  <si>
    <t>Providing CC road sarakki A.K. Colony in J.P. Nagar 1st phase in ward no. 178.</t>
  </si>
  <si>
    <t>K C Sreedhar</t>
  </si>
  <si>
    <t>178-17-000016</t>
  </si>
  <si>
    <t>Formation of CC roads in sarakki village in ward no. 178.</t>
  </si>
  <si>
    <t>January</t>
  </si>
  <si>
    <t>178-17-000036</t>
  </si>
  <si>
    <t>Providing drinking water works in Ward No 178 in Jaynagar Division</t>
  </si>
  <si>
    <t>Drinking Water</t>
  </si>
  <si>
    <t>M. Malappa</t>
  </si>
  <si>
    <t>February</t>
  </si>
  <si>
    <t>178-18-000012</t>
  </si>
  <si>
    <t>Providing and laying of 300m dia RCC -NP3 Pipeline at 14th E and 14th A cross in weavers colony JP nagar 1st phase ward no 178</t>
  </si>
  <si>
    <t>Executive Engineer(Jayanagar) Division BBMP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</si>
</sst>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pane ySplit="1" topLeftCell="A2" activePane="bottomLeft" state="frozen"/>
      <selection activeCell="H1" sqref="H1"/>
      <selection pane="bottomLeft" activeCell="A2" sqref="A2:XFD2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459</v>
      </c>
      <c r="B2" s="9" t="s">
        <v>33</v>
      </c>
      <c r="C2" s="10">
        <v>43200</v>
      </c>
      <c r="D2" s="11">
        <v>178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"000078"</f>
        <v>000078</v>
      </c>
      <c r="M2" s="10">
        <v>42444</v>
      </c>
      <c r="N2" s="11" t="str">
        <f>"000134"</f>
        <v>000134</v>
      </c>
      <c r="O2" s="10">
        <v>42811</v>
      </c>
      <c r="P2" s="11" t="str">
        <f>"000511"</f>
        <v>000511</v>
      </c>
      <c r="Q2" s="10">
        <v>42814</v>
      </c>
      <c r="R2" s="11">
        <v>16</v>
      </c>
      <c r="S2" s="11" t="str">
        <f>"001871"</f>
        <v>001871</v>
      </c>
      <c r="T2" s="10">
        <v>43245</v>
      </c>
      <c r="U2" s="14">
        <v>4.2258899999999997</v>
      </c>
      <c r="V2" s="14">
        <v>0.13098000000000001</v>
      </c>
      <c r="W2" s="14">
        <v>4.0949099999999996</v>
      </c>
      <c r="X2" s="11">
        <v>10</v>
      </c>
      <c r="Y2" s="10">
        <v>43200</v>
      </c>
      <c r="Z2" s="11">
        <v>9036794382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4.2258899999999995E-2</v>
      </c>
      <c r="AG2" s="11" t="s">
        <v>46</v>
      </c>
    </row>
    <row r="3" spans="1:33" x14ac:dyDescent="0.2">
      <c r="A3" s="8">
        <v>680</v>
      </c>
      <c r="B3" s="9" t="s">
        <v>33</v>
      </c>
      <c r="C3" s="10">
        <v>43215</v>
      </c>
      <c r="D3" s="11">
        <v>178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"000121"</f>
        <v>000121</v>
      </c>
      <c r="M3" s="10">
        <v>42878</v>
      </c>
      <c r="N3" s="11" t="str">
        <f>"000040"</f>
        <v>000040</v>
      </c>
      <c r="O3" s="10">
        <v>43187</v>
      </c>
      <c r="P3" s="11" t="str">
        <f>"000002"</f>
        <v>000002</v>
      </c>
      <c r="Q3" s="10">
        <v>43196</v>
      </c>
      <c r="R3" s="11">
        <v>17</v>
      </c>
      <c r="S3" s="11" t="str">
        <f>"000644"</f>
        <v>000644</v>
      </c>
      <c r="T3" s="10">
        <v>43214</v>
      </c>
      <c r="U3" s="14">
        <v>5.3630100000000001</v>
      </c>
      <c r="V3" s="14">
        <v>0.11262</v>
      </c>
      <c r="W3" s="14">
        <v>5.2503900000000003</v>
      </c>
      <c r="X3" s="11">
        <v>24</v>
      </c>
      <c r="Y3" s="10">
        <v>43215</v>
      </c>
      <c r="Z3" s="11">
        <v>9845921382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5.36301E-2</v>
      </c>
      <c r="AG3" s="11" t="s">
        <v>53</v>
      </c>
    </row>
    <row r="4" spans="1:33" x14ac:dyDescent="0.2">
      <c r="A4" s="8">
        <v>1258</v>
      </c>
      <c r="B4" s="9" t="s">
        <v>54</v>
      </c>
      <c r="C4" s="10">
        <v>43238</v>
      </c>
      <c r="D4" s="11">
        <v>178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55</v>
      </c>
      <c r="J4" s="12" t="s">
        <v>56</v>
      </c>
      <c r="K4" s="13" t="s">
        <v>57</v>
      </c>
      <c r="L4" s="11" t="str">
        <f>"000001"</f>
        <v>000001</v>
      </c>
      <c r="M4" s="10">
        <v>42478</v>
      </c>
      <c r="N4" s="11" t="str">
        <f>"000076"</f>
        <v>000076</v>
      </c>
      <c r="O4" s="10">
        <v>42611</v>
      </c>
      <c r="P4" s="11" t="str">
        <f>"000247"</f>
        <v>000247</v>
      </c>
      <c r="Q4" s="10">
        <v>42613</v>
      </c>
      <c r="R4" s="11">
        <v>16</v>
      </c>
      <c r="S4" s="11" t="str">
        <f>"001482"</f>
        <v>001482</v>
      </c>
      <c r="T4" s="10">
        <v>43236</v>
      </c>
      <c r="U4" s="14">
        <v>4.9317299999999999</v>
      </c>
      <c r="V4" s="14">
        <v>0.30743999999999999</v>
      </c>
      <c r="W4" s="14">
        <v>4.6242900000000002</v>
      </c>
      <c r="X4" s="11">
        <v>52</v>
      </c>
      <c r="Y4" s="10">
        <v>43238</v>
      </c>
      <c r="Z4" s="11">
        <v>9448592779</v>
      </c>
      <c r="AA4" s="12" t="s">
        <v>58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4.9317300000000001E-2</v>
      </c>
      <c r="AG4" s="11" t="s">
        <v>46</v>
      </c>
    </row>
    <row r="5" spans="1:33" x14ac:dyDescent="0.2">
      <c r="A5" s="8">
        <v>1462</v>
      </c>
      <c r="B5" s="9" t="s">
        <v>54</v>
      </c>
      <c r="C5" s="10">
        <v>43242</v>
      </c>
      <c r="D5" s="11">
        <v>178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59</v>
      </c>
      <c r="J5" s="12" t="s">
        <v>60</v>
      </c>
      <c r="K5" s="13" t="s">
        <v>49</v>
      </c>
      <c r="L5" s="11" t="str">
        <f>"000103"</f>
        <v>000103</v>
      </c>
      <c r="M5" s="10">
        <v>42060</v>
      </c>
      <c r="N5" s="11" t="str">
        <f>"000036"</f>
        <v>000036</v>
      </c>
      <c r="O5" s="10">
        <v>42819</v>
      </c>
      <c r="P5" s="11" t="str">
        <f>"000031"</f>
        <v>000031</v>
      </c>
      <c r="Q5" s="10">
        <v>42885</v>
      </c>
      <c r="R5" s="11">
        <v>15</v>
      </c>
      <c r="S5" s="11" t="str">
        <f>"001689"</f>
        <v>001689</v>
      </c>
      <c r="T5" s="10">
        <v>43241</v>
      </c>
      <c r="U5" s="14">
        <v>19.868849999999998</v>
      </c>
      <c r="V5" s="14">
        <v>2.5780799999999999</v>
      </c>
      <c r="W5" s="14">
        <v>17.290769999999998</v>
      </c>
      <c r="X5" s="11">
        <v>58</v>
      </c>
      <c r="Y5" s="10">
        <v>43242</v>
      </c>
      <c r="Z5" s="11">
        <v>9008463969</v>
      </c>
      <c r="AA5" s="12" t="s">
        <v>61</v>
      </c>
      <c r="AB5" s="11" t="s">
        <v>42</v>
      </c>
      <c r="AC5" s="12" t="s">
        <v>43</v>
      </c>
      <c r="AD5" s="11" t="s">
        <v>44</v>
      </c>
      <c r="AE5" s="12" t="s">
        <v>45</v>
      </c>
      <c r="AF5" s="14">
        <v>0.19868849999999999</v>
      </c>
      <c r="AG5" s="11" t="s">
        <v>46</v>
      </c>
    </row>
    <row r="6" spans="1:33" x14ac:dyDescent="0.2">
      <c r="A6" s="8">
        <v>1695</v>
      </c>
      <c r="B6" s="9" t="s">
        <v>62</v>
      </c>
      <c r="C6" s="10">
        <v>43252</v>
      </c>
      <c r="D6" s="11">
        <v>178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38</v>
      </c>
      <c r="J6" s="12" t="s">
        <v>39</v>
      </c>
      <c r="K6" s="13" t="s">
        <v>40</v>
      </c>
      <c r="L6" s="11" t="str">
        <f>"000078"</f>
        <v>000078</v>
      </c>
      <c r="M6" s="10">
        <v>42444</v>
      </c>
      <c r="N6" s="11" t="str">
        <f>"000134"</f>
        <v>000134</v>
      </c>
      <c r="O6" s="10">
        <v>42811</v>
      </c>
      <c r="P6" s="11" t="str">
        <f>"000511"</f>
        <v>000511</v>
      </c>
      <c r="Q6" s="10">
        <v>42814</v>
      </c>
      <c r="R6" s="11">
        <v>16</v>
      </c>
      <c r="S6" s="11" t="str">
        <f>"001871"</f>
        <v>001871</v>
      </c>
      <c r="T6" s="10">
        <v>43245</v>
      </c>
      <c r="U6" s="14">
        <v>3.7511399999999999</v>
      </c>
      <c r="V6" s="14">
        <v>0.11627999999999999</v>
      </c>
      <c r="W6" s="14">
        <v>3.6348600000000002</v>
      </c>
      <c r="X6" s="11">
        <v>65</v>
      </c>
      <c r="Y6" s="10">
        <v>43252</v>
      </c>
      <c r="Z6" s="11">
        <v>9036794382</v>
      </c>
      <c r="AA6" s="12" t="s">
        <v>41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3.75114E-2</v>
      </c>
      <c r="AG6" s="11" t="s">
        <v>46</v>
      </c>
    </row>
    <row r="7" spans="1:33" x14ac:dyDescent="0.2">
      <c r="A7" s="8">
        <v>2621</v>
      </c>
      <c r="B7" s="9" t="s">
        <v>62</v>
      </c>
      <c r="C7" s="10">
        <v>43274</v>
      </c>
      <c r="D7" s="11">
        <v>178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63</v>
      </c>
      <c r="J7" s="12" t="s">
        <v>64</v>
      </c>
      <c r="K7" s="13" t="s">
        <v>57</v>
      </c>
      <c r="L7" s="11" t="str">
        <f>"000011"</f>
        <v>000011</v>
      </c>
      <c r="M7" s="10">
        <v>42501</v>
      </c>
      <c r="N7" s="11" t="str">
        <f>"000102"</f>
        <v>000102</v>
      </c>
      <c r="O7" s="10">
        <v>42626</v>
      </c>
      <c r="P7" s="11" t="str">
        <f>"000316"</f>
        <v>000316</v>
      </c>
      <c r="Q7" s="10">
        <v>42643</v>
      </c>
      <c r="R7" s="11">
        <v>16</v>
      </c>
      <c r="S7" s="11" t="str">
        <f>"002820"</f>
        <v>002820</v>
      </c>
      <c r="T7" s="10">
        <v>43273</v>
      </c>
      <c r="U7" s="14">
        <v>9.5569000000000006</v>
      </c>
      <c r="V7" s="14">
        <v>0.7833</v>
      </c>
      <c r="W7" s="14">
        <v>8.7736000000000001</v>
      </c>
      <c r="X7" s="11">
        <v>99</v>
      </c>
      <c r="Y7" s="10">
        <v>43274</v>
      </c>
      <c r="Z7" s="11">
        <v>9964454472</v>
      </c>
      <c r="AA7" s="12" t="s">
        <v>65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9.5569000000000001E-2</v>
      </c>
      <c r="AG7" s="11" t="s">
        <v>46</v>
      </c>
    </row>
    <row r="8" spans="1:33" x14ac:dyDescent="0.2">
      <c r="A8" s="8">
        <v>2956</v>
      </c>
      <c r="B8" s="9" t="s">
        <v>66</v>
      </c>
      <c r="C8" s="10">
        <v>43283</v>
      </c>
      <c r="D8" s="11">
        <v>178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67</v>
      </c>
      <c r="J8" s="12" t="s">
        <v>68</v>
      </c>
      <c r="K8" s="13" t="s">
        <v>57</v>
      </c>
      <c r="L8" s="11" t="str">
        <f>"000067"</f>
        <v>000067</v>
      </c>
      <c r="M8" s="10">
        <v>43106</v>
      </c>
      <c r="N8" s="11" t="str">
        <f>"000036"</f>
        <v>000036</v>
      </c>
      <c r="O8" s="10">
        <v>43182</v>
      </c>
      <c r="P8" s="11" t="str">
        <f>"000010"</f>
        <v>000010</v>
      </c>
      <c r="Q8" s="10">
        <v>43218</v>
      </c>
      <c r="R8" s="11">
        <v>17</v>
      </c>
      <c r="S8" s="11" t="str">
        <f>"003195"</f>
        <v>003195</v>
      </c>
      <c r="T8" s="10">
        <v>43281</v>
      </c>
      <c r="U8" s="14">
        <v>4.3624799999999997</v>
      </c>
      <c r="V8" s="14">
        <v>0.15955</v>
      </c>
      <c r="W8" s="14">
        <v>4.2029300000000003</v>
      </c>
      <c r="X8" s="11">
        <v>109</v>
      </c>
      <c r="Y8" s="10">
        <v>43283</v>
      </c>
      <c r="Z8" s="11">
        <v>9848724246</v>
      </c>
      <c r="AA8" s="12" t="s">
        <v>69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4.3624799999999998E-2</v>
      </c>
      <c r="AG8" s="11" t="s">
        <v>53</v>
      </c>
    </row>
    <row r="9" spans="1:33" x14ac:dyDescent="0.2">
      <c r="A9" s="8">
        <v>3109</v>
      </c>
      <c r="B9" s="9" t="s">
        <v>66</v>
      </c>
      <c r="C9" s="10">
        <v>43287</v>
      </c>
      <c r="D9" s="11">
        <v>178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70</v>
      </c>
      <c r="J9" s="12" t="s">
        <v>71</v>
      </c>
      <c r="K9" s="13" t="s">
        <v>57</v>
      </c>
      <c r="L9" s="11" t="str">
        <f>"000267"</f>
        <v>000267</v>
      </c>
      <c r="M9" s="10">
        <v>41695</v>
      </c>
      <c r="N9" s="11" t="str">
        <f>"000096"</f>
        <v>000096</v>
      </c>
      <c r="O9" s="10">
        <v>42620</v>
      </c>
      <c r="P9" s="11" t="str">
        <f>"000292"</f>
        <v>000292</v>
      </c>
      <c r="Q9" s="10">
        <v>42634</v>
      </c>
      <c r="R9" s="11">
        <v>14</v>
      </c>
      <c r="S9" s="11" t="str">
        <f>"003299"</f>
        <v>003299</v>
      </c>
      <c r="T9" s="10">
        <v>43285</v>
      </c>
      <c r="U9" s="14">
        <v>51.657640000000001</v>
      </c>
      <c r="V9" s="14">
        <v>8.3382500000000004</v>
      </c>
      <c r="W9" s="14">
        <v>43.319389999999999</v>
      </c>
      <c r="X9" s="11">
        <v>113</v>
      </c>
      <c r="Y9" s="10">
        <v>43287</v>
      </c>
      <c r="Z9" s="11">
        <v>9448021479</v>
      </c>
      <c r="AA9" s="12" t="s">
        <v>72</v>
      </c>
      <c r="AB9" s="11" t="s">
        <v>42</v>
      </c>
      <c r="AC9" s="12" t="s">
        <v>43</v>
      </c>
      <c r="AD9" s="11" t="s">
        <v>44</v>
      </c>
      <c r="AE9" s="12" t="s">
        <v>45</v>
      </c>
      <c r="AF9" s="14">
        <v>0.51657640000000005</v>
      </c>
      <c r="AG9" s="11" t="s">
        <v>46</v>
      </c>
    </row>
    <row r="10" spans="1:33" x14ac:dyDescent="0.2">
      <c r="A10" s="8">
        <v>3620</v>
      </c>
      <c r="B10" s="9" t="s">
        <v>66</v>
      </c>
      <c r="C10" s="10">
        <v>43299</v>
      </c>
      <c r="D10" s="11">
        <v>178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73</v>
      </c>
      <c r="J10" s="12" t="s">
        <v>74</v>
      </c>
      <c r="K10" s="13" t="s">
        <v>75</v>
      </c>
      <c r="L10" s="11" t="str">
        <f>"000026"</f>
        <v>000026</v>
      </c>
      <c r="M10" s="10">
        <v>42934</v>
      </c>
      <c r="N10" s="11" t="str">
        <f>"000126"</f>
        <v>000126</v>
      </c>
      <c r="O10" s="10">
        <v>43180</v>
      </c>
      <c r="P10" s="11" t="str">
        <f>"000127"</f>
        <v>000127</v>
      </c>
      <c r="Q10" s="10">
        <v>43180</v>
      </c>
      <c r="R10" s="11">
        <v>16</v>
      </c>
      <c r="S10" s="11" t="str">
        <f>"004029"</f>
        <v>004029</v>
      </c>
      <c r="T10" s="10">
        <v>43300</v>
      </c>
      <c r="U10" s="14">
        <v>13.88823</v>
      </c>
      <c r="V10" s="14">
        <v>1.12405</v>
      </c>
      <c r="W10" s="14">
        <v>12.76418</v>
      </c>
      <c r="X10" s="11">
        <v>127</v>
      </c>
      <c r="Y10" s="10">
        <v>43299</v>
      </c>
      <c r="Z10" s="11">
        <v>0</v>
      </c>
      <c r="AA10" s="12" t="s">
        <v>76</v>
      </c>
      <c r="AB10" s="11" t="s">
        <v>77</v>
      </c>
      <c r="AC10" s="12" t="s">
        <v>78</v>
      </c>
      <c r="AD10" s="11" t="s">
        <v>79</v>
      </c>
      <c r="AE10" s="12" t="s">
        <v>80</v>
      </c>
      <c r="AF10" s="14">
        <v>0.13888230000000001</v>
      </c>
      <c r="AG10" s="11" t="s">
        <v>46</v>
      </c>
    </row>
    <row r="11" spans="1:33" x14ac:dyDescent="0.2">
      <c r="A11" s="8">
        <v>3795</v>
      </c>
      <c r="B11" s="9" t="s">
        <v>66</v>
      </c>
      <c r="C11" s="10">
        <v>43301</v>
      </c>
      <c r="D11" s="11">
        <v>178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73</v>
      </c>
      <c r="J11" s="12" t="s">
        <v>74</v>
      </c>
      <c r="K11" s="13" t="s">
        <v>75</v>
      </c>
      <c r="L11" s="11" t="str">
        <f>"000026"</f>
        <v>000026</v>
      </c>
      <c r="M11" s="10">
        <v>42934</v>
      </c>
      <c r="N11" s="11" t="str">
        <f>"000126"</f>
        <v>000126</v>
      </c>
      <c r="O11" s="10">
        <v>43180</v>
      </c>
      <c r="P11" s="11" t="str">
        <f>"000127"</f>
        <v>000127</v>
      </c>
      <c r="Q11" s="10">
        <v>43180</v>
      </c>
      <c r="R11" s="11">
        <v>16</v>
      </c>
      <c r="S11" s="11" t="str">
        <f>"004029"</f>
        <v>004029</v>
      </c>
      <c r="T11" s="10">
        <v>43300</v>
      </c>
      <c r="U11" s="14">
        <v>4.4342100000000002</v>
      </c>
      <c r="V11" s="14">
        <v>0.39981</v>
      </c>
      <c r="W11" s="14">
        <v>4.0343999999999998</v>
      </c>
      <c r="X11" s="11">
        <v>134</v>
      </c>
      <c r="Y11" s="10">
        <v>43301</v>
      </c>
      <c r="Z11" s="11">
        <v>0</v>
      </c>
      <c r="AA11" s="12" t="s">
        <v>76</v>
      </c>
      <c r="AB11" s="11" t="s">
        <v>77</v>
      </c>
      <c r="AC11" s="12" t="s">
        <v>78</v>
      </c>
      <c r="AD11" s="11" t="s">
        <v>79</v>
      </c>
      <c r="AE11" s="12" t="s">
        <v>80</v>
      </c>
      <c r="AF11" s="14">
        <v>4.4342100000000002E-2</v>
      </c>
      <c r="AG11" s="11" t="s">
        <v>46</v>
      </c>
    </row>
    <row r="12" spans="1:33" x14ac:dyDescent="0.2">
      <c r="A12" s="8">
        <v>4605</v>
      </c>
      <c r="B12" s="9" t="s">
        <v>81</v>
      </c>
      <c r="C12" s="10">
        <v>43318</v>
      </c>
      <c r="D12" s="11">
        <v>178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75</v>
      </c>
      <c r="L12" s="11" t="str">
        <f>"000011"</f>
        <v>000011</v>
      </c>
      <c r="M12" s="10">
        <v>42836</v>
      </c>
      <c r="N12" s="11" t="str">
        <f>"000105"</f>
        <v>000105</v>
      </c>
      <c r="O12" s="10">
        <v>42871</v>
      </c>
      <c r="P12" s="11" t="str">
        <f>"000065"</f>
        <v>000065</v>
      </c>
      <c r="Q12" s="10">
        <v>42871</v>
      </c>
      <c r="R12" s="11">
        <v>17</v>
      </c>
      <c r="S12" s="11" t="str">
        <f>"004876"</f>
        <v>004876</v>
      </c>
      <c r="T12" s="10">
        <v>43316</v>
      </c>
      <c r="U12" s="14">
        <v>3.2695799999999999</v>
      </c>
      <c r="V12" s="14">
        <v>0.23214000000000001</v>
      </c>
      <c r="W12" s="14">
        <v>3.0374400000000001</v>
      </c>
      <c r="X12" s="11">
        <v>158</v>
      </c>
      <c r="Y12" s="10">
        <v>43318</v>
      </c>
      <c r="Z12" s="11">
        <v>0</v>
      </c>
      <c r="AA12" s="12" t="s">
        <v>84</v>
      </c>
      <c r="AB12" s="11" t="s">
        <v>42</v>
      </c>
      <c r="AC12" s="12" t="s">
        <v>43</v>
      </c>
      <c r="AD12" s="11" t="s">
        <v>79</v>
      </c>
      <c r="AE12" s="12" t="s">
        <v>80</v>
      </c>
      <c r="AF12" s="14">
        <v>3.2695799999999997E-2</v>
      </c>
      <c r="AG12" s="11" t="s">
        <v>46</v>
      </c>
    </row>
    <row r="13" spans="1:33" x14ac:dyDescent="0.2">
      <c r="A13" s="8">
        <v>4999</v>
      </c>
      <c r="B13" s="9" t="s">
        <v>81</v>
      </c>
      <c r="C13" s="10">
        <v>43330</v>
      </c>
      <c r="D13" s="11">
        <v>178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85</v>
      </c>
      <c r="J13" s="12" t="s">
        <v>86</v>
      </c>
      <c r="K13" s="13" t="s">
        <v>75</v>
      </c>
      <c r="L13" s="11" t="str">
        <f>"000053"</f>
        <v>000053</v>
      </c>
      <c r="M13" s="10">
        <v>42758</v>
      </c>
      <c r="N13" s="11" t="str">
        <f>"000035"</f>
        <v>000035</v>
      </c>
      <c r="O13" s="10">
        <v>42819</v>
      </c>
      <c r="P13" s="11" t="str">
        <f>"000552"</f>
        <v>000552</v>
      </c>
      <c r="Q13" s="10">
        <v>42824</v>
      </c>
      <c r="R13" s="11">
        <v>16</v>
      </c>
      <c r="S13" s="11" t="str">
        <f>"005163"</f>
        <v>005163</v>
      </c>
      <c r="T13" s="10">
        <v>43326</v>
      </c>
      <c r="U13" s="14">
        <v>13.92281</v>
      </c>
      <c r="V13" s="14">
        <v>0.99094000000000004</v>
      </c>
      <c r="W13" s="14">
        <v>12.93187</v>
      </c>
      <c r="X13" s="11">
        <v>174</v>
      </c>
      <c r="Y13" s="10">
        <v>43330</v>
      </c>
      <c r="Z13" s="11">
        <v>9481333093</v>
      </c>
      <c r="AA13" s="12" t="s">
        <v>87</v>
      </c>
      <c r="AB13" s="11" t="s">
        <v>42</v>
      </c>
      <c r="AC13" s="12" t="s">
        <v>43</v>
      </c>
      <c r="AD13" s="11" t="s">
        <v>44</v>
      </c>
      <c r="AE13" s="12" t="s">
        <v>45</v>
      </c>
      <c r="AF13" s="14">
        <v>0.13922809999999999</v>
      </c>
      <c r="AG13" s="11" t="s">
        <v>46</v>
      </c>
    </row>
    <row r="14" spans="1:33" x14ac:dyDescent="0.2">
      <c r="A14" s="8">
        <v>5336</v>
      </c>
      <c r="B14" s="9" t="s">
        <v>88</v>
      </c>
      <c r="C14" s="10">
        <v>43346</v>
      </c>
      <c r="D14" s="11">
        <v>178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47</v>
      </c>
      <c r="J14" s="12" t="s">
        <v>48</v>
      </c>
      <c r="K14" s="13" t="s">
        <v>75</v>
      </c>
      <c r="L14" s="11" t="str">
        <f>"000121"</f>
        <v>000121</v>
      </c>
      <c r="M14" s="10">
        <v>42878</v>
      </c>
      <c r="N14" s="11" t="str">
        <f>"000018"</f>
        <v>000018</v>
      </c>
      <c r="O14" s="10">
        <v>43285</v>
      </c>
      <c r="P14" s="11" t="str">
        <f>"000046"</f>
        <v>000046</v>
      </c>
      <c r="Q14" s="10">
        <v>43301</v>
      </c>
      <c r="R14" s="11">
        <v>17</v>
      </c>
      <c r="S14" s="11" t="str">
        <f>"005575"</f>
        <v>005575</v>
      </c>
      <c r="T14" s="10">
        <v>43343</v>
      </c>
      <c r="U14" s="14">
        <v>6.4576500000000001</v>
      </c>
      <c r="V14" s="14">
        <v>0.13564999999999999</v>
      </c>
      <c r="W14" s="14">
        <v>6.3220000000000001</v>
      </c>
      <c r="X14" s="11">
        <v>186</v>
      </c>
      <c r="Y14" s="10">
        <v>43346</v>
      </c>
      <c r="Z14" s="11">
        <v>9845921382</v>
      </c>
      <c r="AA14" s="12" t="s">
        <v>50</v>
      </c>
      <c r="AB14" s="11" t="s">
        <v>51</v>
      </c>
      <c r="AC14" s="12" t="s">
        <v>52</v>
      </c>
      <c r="AD14" s="11" t="s">
        <v>44</v>
      </c>
      <c r="AE14" s="12" t="s">
        <v>45</v>
      </c>
      <c r="AF14" s="14">
        <f t="shared" ref="AF14:AF24" si="0">U14/100</f>
        <v>6.4576499999999995E-2</v>
      </c>
      <c r="AG14" s="11" t="s">
        <v>53</v>
      </c>
    </row>
    <row r="15" spans="1:33" x14ac:dyDescent="0.2">
      <c r="A15" s="8">
        <v>5508</v>
      </c>
      <c r="B15" s="9" t="s">
        <v>88</v>
      </c>
      <c r="C15" s="10">
        <v>43357</v>
      </c>
      <c r="D15" s="11">
        <v>178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89</v>
      </c>
      <c r="J15" s="12" t="s">
        <v>90</v>
      </c>
      <c r="K15" s="13" t="s">
        <v>91</v>
      </c>
      <c r="L15" s="11" t="str">
        <f>"000147"</f>
        <v>000147</v>
      </c>
      <c r="M15" s="10">
        <v>42825</v>
      </c>
      <c r="N15" s="11" t="str">
        <f>"056"</f>
        <v>056</v>
      </c>
      <c r="O15" s="10">
        <v>16</v>
      </c>
      <c r="P15" s="11" t="str">
        <f>"000002"</f>
        <v>000002</v>
      </c>
      <c r="Q15" s="10">
        <v>42968</v>
      </c>
      <c r="R15" s="11">
        <v>17</v>
      </c>
      <c r="S15" s="11" t="str">
        <f>"005742"</f>
        <v>005742</v>
      </c>
      <c r="T15" s="10">
        <v>43354</v>
      </c>
      <c r="U15" s="14">
        <v>34.112749999999998</v>
      </c>
      <c r="V15" s="14">
        <v>5.3685200000000002</v>
      </c>
      <c r="W15" s="14">
        <v>28.744230000000002</v>
      </c>
      <c r="X15" s="11">
        <v>203</v>
      </c>
      <c r="Y15" s="10">
        <v>43357</v>
      </c>
      <c r="Z15" s="11">
        <v>9448048401</v>
      </c>
      <c r="AA15" s="12" t="s">
        <v>92</v>
      </c>
      <c r="AB15" s="11" t="s">
        <v>93</v>
      </c>
      <c r="AC15" s="12" t="s">
        <v>94</v>
      </c>
      <c r="AD15" s="11" t="s">
        <v>95</v>
      </c>
      <c r="AE15" s="12" t="s">
        <v>96</v>
      </c>
      <c r="AF15" s="14">
        <f t="shared" si="0"/>
        <v>0.34112749999999997</v>
      </c>
      <c r="AG15" s="11" t="s">
        <v>46</v>
      </c>
    </row>
    <row r="16" spans="1:33" x14ac:dyDescent="0.2">
      <c r="A16" s="8">
        <v>6791</v>
      </c>
      <c r="B16" s="9" t="s">
        <v>97</v>
      </c>
      <c r="C16" s="10">
        <v>43390</v>
      </c>
      <c r="D16" s="11">
        <v>178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98</v>
      </c>
      <c r="J16" s="12" t="s">
        <v>99</v>
      </c>
      <c r="K16" s="13" t="s">
        <v>75</v>
      </c>
      <c r="L16" s="11" t="str">
        <f>"000051"</f>
        <v>000051</v>
      </c>
      <c r="M16" s="10">
        <v>43311</v>
      </c>
      <c r="N16" s="11" t="str">
        <f>"000096"</f>
        <v>000096</v>
      </c>
      <c r="O16" s="10">
        <v>43368</v>
      </c>
      <c r="P16" s="11" t="str">
        <f>"000098"</f>
        <v>000098</v>
      </c>
      <c r="Q16" s="10">
        <v>43368</v>
      </c>
      <c r="R16" s="11">
        <v>18</v>
      </c>
      <c r="S16" s="11" t="str">
        <f>"006842"</f>
        <v>006842</v>
      </c>
      <c r="T16" s="10">
        <v>43389</v>
      </c>
      <c r="U16" s="14">
        <v>24.979620000000001</v>
      </c>
      <c r="V16" s="14">
        <v>2.64784</v>
      </c>
      <c r="W16" s="14">
        <v>22.331779999999998</v>
      </c>
      <c r="X16" s="11">
        <v>245</v>
      </c>
      <c r="Y16" s="10">
        <v>43390</v>
      </c>
      <c r="Z16" s="11">
        <v>0</v>
      </c>
      <c r="AA16" s="12" t="s">
        <v>100</v>
      </c>
      <c r="AB16" s="11" t="s">
        <v>101</v>
      </c>
      <c r="AC16" s="12" t="s">
        <v>102</v>
      </c>
      <c r="AD16" s="11" t="s">
        <v>79</v>
      </c>
      <c r="AE16" s="12" t="s">
        <v>80</v>
      </c>
      <c r="AF16" s="14">
        <f t="shared" si="0"/>
        <v>0.2497962</v>
      </c>
      <c r="AG16" s="11" t="s">
        <v>103</v>
      </c>
    </row>
    <row r="17" spans="1:33" x14ac:dyDescent="0.2">
      <c r="A17" s="8">
        <v>6792</v>
      </c>
      <c r="B17" s="9" t="s">
        <v>97</v>
      </c>
      <c r="C17" s="10">
        <v>43390</v>
      </c>
      <c r="D17" s="11">
        <v>178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104</v>
      </c>
      <c r="J17" s="12" t="s">
        <v>105</v>
      </c>
      <c r="K17" s="13" t="s">
        <v>75</v>
      </c>
      <c r="L17" s="11" t="str">
        <f>"000052"</f>
        <v>000052</v>
      </c>
      <c r="M17" s="10">
        <v>43311</v>
      </c>
      <c r="N17" s="11" t="str">
        <f>"000098"</f>
        <v>000098</v>
      </c>
      <c r="O17" s="10">
        <v>43368</v>
      </c>
      <c r="P17" s="11" t="str">
        <f>"000094"</f>
        <v>000094</v>
      </c>
      <c r="Q17" s="10">
        <v>43368</v>
      </c>
      <c r="R17" s="11">
        <v>18</v>
      </c>
      <c r="S17" s="11" t="str">
        <f>"006845"</f>
        <v>006845</v>
      </c>
      <c r="T17" s="10">
        <v>43389</v>
      </c>
      <c r="U17" s="14">
        <v>24.905059999999999</v>
      </c>
      <c r="V17" s="14">
        <v>2.6399400000000002</v>
      </c>
      <c r="W17" s="14">
        <v>22.26512</v>
      </c>
      <c r="X17" s="11">
        <v>245</v>
      </c>
      <c r="Y17" s="10">
        <v>43390</v>
      </c>
      <c r="Z17" s="11">
        <v>0</v>
      </c>
      <c r="AA17" s="12" t="s">
        <v>100</v>
      </c>
      <c r="AB17" s="11" t="s">
        <v>101</v>
      </c>
      <c r="AC17" s="12" t="s">
        <v>102</v>
      </c>
      <c r="AD17" s="11" t="s">
        <v>79</v>
      </c>
      <c r="AE17" s="12" t="s">
        <v>80</v>
      </c>
      <c r="AF17" s="14">
        <f t="shared" si="0"/>
        <v>0.24905059999999998</v>
      </c>
      <c r="AG17" s="11" t="s">
        <v>103</v>
      </c>
    </row>
    <row r="18" spans="1:33" x14ac:dyDescent="0.2">
      <c r="A18" s="8">
        <v>6793</v>
      </c>
      <c r="B18" s="9" t="s">
        <v>97</v>
      </c>
      <c r="C18" s="10">
        <v>43390</v>
      </c>
      <c r="D18" s="11">
        <v>178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106</v>
      </c>
      <c r="J18" s="12" t="s">
        <v>107</v>
      </c>
      <c r="K18" s="13" t="s">
        <v>75</v>
      </c>
      <c r="L18" s="11" t="str">
        <f>"000064"</f>
        <v>000064</v>
      </c>
      <c r="M18" s="10">
        <v>43311</v>
      </c>
      <c r="N18" s="11" t="str">
        <f>"000101"</f>
        <v>000101</v>
      </c>
      <c r="O18" s="10">
        <v>43368</v>
      </c>
      <c r="P18" s="11" t="str">
        <f>"000100"</f>
        <v>000100</v>
      </c>
      <c r="Q18" s="10">
        <v>43368</v>
      </c>
      <c r="R18" s="11">
        <v>18</v>
      </c>
      <c r="S18" s="11" t="str">
        <f>"006846"</f>
        <v>006846</v>
      </c>
      <c r="T18" s="10">
        <v>43389</v>
      </c>
      <c r="U18" s="14">
        <v>24.95513</v>
      </c>
      <c r="V18" s="14">
        <v>2.6452399999999998</v>
      </c>
      <c r="W18" s="14">
        <v>22.309889999999999</v>
      </c>
      <c r="X18" s="11">
        <v>245</v>
      </c>
      <c r="Y18" s="10">
        <v>43390</v>
      </c>
      <c r="Z18" s="11">
        <v>0</v>
      </c>
      <c r="AA18" s="12" t="s">
        <v>108</v>
      </c>
      <c r="AB18" s="11" t="s">
        <v>101</v>
      </c>
      <c r="AC18" s="12" t="s">
        <v>102</v>
      </c>
      <c r="AD18" s="11" t="s">
        <v>79</v>
      </c>
      <c r="AE18" s="12" t="s">
        <v>80</v>
      </c>
      <c r="AF18" s="14">
        <f t="shared" si="0"/>
        <v>0.2495513</v>
      </c>
      <c r="AG18" s="11" t="s">
        <v>103</v>
      </c>
    </row>
    <row r="19" spans="1:33" x14ac:dyDescent="0.2">
      <c r="A19" s="8">
        <v>6794</v>
      </c>
      <c r="B19" s="9" t="s">
        <v>97</v>
      </c>
      <c r="C19" s="10">
        <v>43390</v>
      </c>
      <c r="D19" s="11">
        <v>178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109</v>
      </c>
      <c r="J19" s="12" t="s">
        <v>110</v>
      </c>
      <c r="K19" s="13" t="s">
        <v>75</v>
      </c>
      <c r="L19" s="11" t="str">
        <f>"000057"</f>
        <v>000057</v>
      </c>
      <c r="M19" s="10">
        <v>43311</v>
      </c>
      <c r="N19" s="11" t="str">
        <f>"000100"</f>
        <v>000100</v>
      </c>
      <c r="O19" s="10">
        <v>43368</v>
      </c>
      <c r="P19" s="11" t="str">
        <f>"000102"</f>
        <v>000102</v>
      </c>
      <c r="Q19" s="10">
        <v>43368</v>
      </c>
      <c r="R19" s="11">
        <v>18</v>
      </c>
      <c r="S19" s="11" t="str">
        <f>"006847"</f>
        <v>006847</v>
      </c>
      <c r="T19" s="10">
        <v>43389</v>
      </c>
      <c r="U19" s="14">
        <v>24.983889999999999</v>
      </c>
      <c r="V19" s="14">
        <v>2.6482899999999998</v>
      </c>
      <c r="W19" s="14">
        <v>22.335599999999999</v>
      </c>
      <c r="X19" s="11">
        <v>245</v>
      </c>
      <c r="Y19" s="10">
        <v>43390</v>
      </c>
      <c r="Z19" s="11">
        <v>0</v>
      </c>
      <c r="AA19" s="12" t="s">
        <v>111</v>
      </c>
      <c r="AB19" s="11" t="s">
        <v>101</v>
      </c>
      <c r="AC19" s="12" t="s">
        <v>102</v>
      </c>
      <c r="AD19" s="11" t="s">
        <v>79</v>
      </c>
      <c r="AE19" s="12" t="s">
        <v>80</v>
      </c>
      <c r="AF19" s="14">
        <f t="shared" si="0"/>
        <v>0.24983889999999997</v>
      </c>
      <c r="AG19" s="11" t="s">
        <v>103</v>
      </c>
    </row>
    <row r="20" spans="1:33" x14ac:dyDescent="0.2">
      <c r="A20" s="8">
        <v>7119</v>
      </c>
      <c r="B20" s="9" t="s">
        <v>97</v>
      </c>
      <c r="C20" s="10">
        <v>43404</v>
      </c>
      <c r="D20" s="11">
        <v>178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112</v>
      </c>
      <c r="J20" s="12" t="s">
        <v>113</v>
      </c>
      <c r="K20" s="13" t="s">
        <v>114</v>
      </c>
      <c r="L20" s="11" t="str">
        <f>"000082"</f>
        <v>000082</v>
      </c>
      <c r="M20" s="10">
        <v>43286</v>
      </c>
      <c r="N20" s="11" t="str">
        <f>"000023"</f>
        <v>000023</v>
      </c>
      <c r="O20" s="10">
        <v>43301</v>
      </c>
      <c r="P20" s="11" t="str">
        <f>"000050"</f>
        <v>000050</v>
      </c>
      <c r="Q20" s="10">
        <v>43308</v>
      </c>
      <c r="R20" s="11">
        <v>18</v>
      </c>
      <c r="S20" s="11" t="str">
        <f>"007053"</f>
        <v>007053</v>
      </c>
      <c r="T20" s="10">
        <v>43400</v>
      </c>
      <c r="U20" s="14">
        <v>13.372640000000001</v>
      </c>
      <c r="V20" s="14">
        <v>1.46862</v>
      </c>
      <c r="W20" s="14">
        <v>11.904019999999999</v>
      </c>
      <c r="X20" s="11">
        <v>260</v>
      </c>
      <c r="Y20" s="10">
        <v>43404</v>
      </c>
      <c r="Z20" s="11">
        <v>9448021479</v>
      </c>
      <c r="AA20" s="12" t="s">
        <v>92</v>
      </c>
      <c r="AB20" s="11" t="s">
        <v>115</v>
      </c>
      <c r="AC20" s="12" t="s">
        <v>116</v>
      </c>
      <c r="AD20" s="11" t="s">
        <v>44</v>
      </c>
      <c r="AE20" s="12" t="s">
        <v>45</v>
      </c>
      <c r="AF20" s="14">
        <f t="shared" si="0"/>
        <v>0.1337264</v>
      </c>
      <c r="AG20" s="11" t="s">
        <v>103</v>
      </c>
    </row>
    <row r="21" spans="1:33" x14ac:dyDescent="0.2">
      <c r="A21" s="8">
        <v>7594</v>
      </c>
      <c r="B21" s="9" t="s">
        <v>117</v>
      </c>
      <c r="C21" s="10">
        <v>43437</v>
      </c>
      <c r="D21" s="11">
        <v>178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118</v>
      </c>
      <c r="J21" s="12" t="s">
        <v>119</v>
      </c>
      <c r="K21" s="13" t="s">
        <v>57</v>
      </c>
      <c r="L21" s="11" t="str">
        <f>"000088"</f>
        <v>000088</v>
      </c>
      <c r="M21" s="10">
        <v>42814</v>
      </c>
      <c r="N21" s="11" t="str">
        <f>"000013"</f>
        <v>000013</v>
      </c>
      <c r="O21" s="10">
        <v>42853</v>
      </c>
      <c r="P21" s="11" t="str">
        <f>"000025"</f>
        <v>000025</v>
      </c>
      <c r="Q21" s="10">
        <v>42881</v>
      </c>
      <c r="R21" s="11">
        <v>17</v>
      </c>
      <c r="S21" s="11" t="str">
        <f>"007371"</f>
        <v>007371</v>
      </c>
      <c r="T21" s="10">
        <v>43420</v>
      </c>
      <c r="U21" s="14">
        <v>18.387060000000002</v>
      </c>
      <c r="V21" s="14">
        <v>1.5088900000000001</v>
      </c>
      <c r="W21" s="14">
        <v>16.878170000000001</v>
      </c>
      <c r="X21" s="11">
        <v>279</v>
      </c>
      <c r="Y21" s="10">
        <v>43437</v>
      </c>
      <c r="Z21" s="11">
        <v>9856458712</v>
      </c>
      <c r="AA21" s="12" t="s">
        <v>120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f t="shared" si="0"/>
        <v>0.18387060000000002</v>
      </c>
      <c r="AG21" s="11" t="s">
        <v>46</v>
      </c>
    </row>
    <row r="22" spans="1:33" x14ac:dyDescent="0.2">
      <c r="A22" s="8">
        <v>7595</v>
      </c>
      <c r="B22" s="9" t="s">
        <v>117</v>
      </c>
      <c r="C22" s="10">
        <v>43437</v>
      </c>
      <c r="D22" s="11">
        <v>178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121</v>
      </c>
      <c r="J22" s="12" t="s">
        <v>122</v>
      </c>
      <c r="K22" s="13" t="s">
        <v>57</v>
      </c>
      <c r="L22" s="11" t="str">
        <f>"000069"</f>
        <v>000069</v>
      </c>
      <c r="M22" s="10">
        <v>42814</v>
      </c>
      <c r="N22" s="11" t="str">
        <f>"000004"</f>
        <v>000004</v>
      </c>
      <c r="O22" s="10">
        <v>42853</v>
      </c>
      <c r="P22" s="11" t="str">
        <f>"000026"</f>
        <v>000026</v>
      </c>
      <c r="Q22" s="10">
        <v>42881</v>
      </c>
      <c r="R22" s="11">
        <v>17</v>
      </c>
      <c r="S22" s="11" t="str">
        <f>"007372"</f>
        <v>007372</v>
      </c>
      <c r="T22" s="10">
        <v>43420</v>
      </c>
      <c r="U22" s="14">
        <v>18.196940000000001</v>
      </c>
      <c r="V22" s="14">
        <v>1.4969399999999999</v>
      </c>
      <c r="W22" s="14">
        <v>16.7</v>
      </c>
      <c r="X22" s="11">
        <v>279</v>
      </c>
      <c r="Y22" s="10">
        <v>43437</v>
      </c>
      <c r="Z22" s="11">
        <v>9980335777</v>
      </c>
      <c r="AA22" s="12" t="s">
        <v>120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f t="shared" si="0"/>
        <v>0.1819694</v>
      </c>
      <c r="AG22" s="11" t="s">
        <v>46</v>
      </c>
    </row>
    <row r="23" spans="1:33" x14ac:dyDescent="0.2">
      <c r="A23" s="8">
        <v>8455</v>
      </c>
      <c r="B23" s="9" t="s">
        <v>123</v>
      </c>
      <c r="C23" s="10">
        <v>43472</v>
      </c>
      <c r="D23" s="11">
        <v>178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124</v>
      </c>
      <c r="J23" s="12" t="s">
        <v>125</v>
      </c>
      <c r="K23" s="13" t="s">
        <v>126</v>
      </c>
      <c r="L23" s="11" t="str">
        <f>"000076"</f>
        <v>000076</v>
      </c>
      <c r="M23" s="10">
        <v>43131</v>
      </c>
      <c r="N23" s="11" t="str">
        <f>"000030"</f>
        <v>000030</v>
      </c>
      <c r="O23" s="10">
        <v>43434</v>
      </c>
      <c r="P23" s="11" t="str">
        <f>"000089"</f>
        <v>000089</v>
      </c>
      <c r="Q23" s="10">
        <v>43438</v>
      </c>
      <c r="R23" s="11"/>
      <c r="S23" s="11" t="str">
        <f>"008589"</f>
        <v>008589</v>
      </c>
      <c r="T23" s="10">
        <v>43470</v>
      </c>
      <c r="U23" s="14">
        <v>11.20608</v>
      </c>
      <c r="V23" s="14">
        <v>0.46294000000000002</v>
      </c>
      <c r="W23" s="14">
        <v>10.74314</v>
      </c>
      <c r="X23" s="11">
        <v>316</v>
      </c>
      <c r="Y23" s="10">
        <v>43472</v>
      </c>
      <c r="Z23" s="11">
        <v>7019392412</v>
      </c>
      <c r="AA23" s="12" t="s">
        <v>127</v>
      </c>
      <c r="AB23" s="11" t="s">
        <v>51</v>
      </c>
      <c r="AC23" s="12" t="s">
        <v>52</v>
      </c>
      <c r="AD23" s="11" t="s">
        <v>44</v>
      </c>
      <c r="AE23" s="12" t="s">
        <v>45</v>
      </c>
      <c r="AF23" s="14">
        <f t="shared" si="0"/>
        <v>0.1120608</v>
      </c>
      <c r="AG23" s="11" t="s">
        <v>53</v>
      </c>
    </row>
    <row r="24" spans="1:33" x14ac:dyDescent="0.2">
      <c r="A24" s="8">
        <v>8997</v>
      </c>
      <c r="B24" s="9" t="s">
        <v>128</v>
      </c>
      <c r="C24" s="10">
        <v>43503</v>
      </c>
      <c r="D24" s="11">
        <v>178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129</v>
      </c>
      <c r="J24" s="12" t="s">
        <v>130</v>
      </c>
      <c r="K24" s="13" t="s">
        <v>49</v>
      </c>
      <c r="L24" s="11" t="str">
        <f>"000087"</f>
        <v>000087</v>
      </c>
      <c r="M24" s="10">
        <v>43312</v>
      </c>
      <c r="N24" s="11" t="str">
        <f>"000024"</f>
        <v>000024</v>
      </c>
      <c r="O24" s="10">
        <v>43312</v>
      </c>
      <c r="P24" s="11" t="str">
        <f>"000061"</f>
        <v>000061</v>
      </c>
      <c r="Q24" s="10">
        <v>43325</v>
      </c>
      <c r="R24" s="11"/>
      <c r="S24" s="11" t="str">
        <f>"009037"</f>
        <v>009037</v>
      </c>
      <c r="T24" s="10">
        <v>43495</v>
      </c>
      <c r="U24" s="14">
        <v>19.510000000000002</v>
      </c>
      <c r="V24" s="14">
        <v>0</v>
      </c>
      <c r="W24" s="14">
        <v>19.510000000000002</v>
      </c>
      <c r="X24" s="11">
        <v>343</v>
      </c>
      <c r="Y24" s="10">
        <v>43503</v>
      </c>
      <c r="Z24" s="11">
        <v>9480684119</v>
      </c>
      <c r="AA24" s="12" t="s">
        <v>131</v>
      </c>
      <c r="AB24" s="11" t="s">
        <v>42</v>
      </c>
      <c r="AC24" s="12" t="s">
        <v>43</v>
      </c>
      <c r="AD24" s="11" t="s">
        <v>44</v>
      </c>
      <c r="AE24" s="12" t="s">
        <v>45</v>
      </c>
      <c r="AF24" s="14">
        <f t="shared" si="0"/>
        <v>0.19510000000000002</v>
      </c>
      <c r="AG24" s="11" t="s">
        <v>103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2019-06-14T08:43:13Z</dcterms:modified>
</cp:coreProperties>
</file>