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3" i="1" l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<sst xmlns="http://schemas.openxmlformats.org/spreadsheetml/2006/main" count="481" uniqueCount="158">
  <si>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</si>
  <si>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</si>
  <si>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</si>
  <si>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</si>
  <si>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</si>
  <si>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</si>
  <si>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</si>
  <si>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</si>
  <si>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</si>
  <si>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</si>
  <si>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</si>
  <si>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</si>
  <si>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</si>
  <si>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</si>
  <si>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</si>
  <si>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</si>
  <si>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</si>
  <si>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</si>
  <si>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</si>
  <si>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</si>
  <si>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</si>
  <si>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</si>
  <si>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</si>
  <si>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</si>
  <si>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</si>
  <si>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</si>
  <si>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</si>
  <si>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</si>
  <si>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</si>
  <si>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</si>
  <si>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</si>
  <si>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</si>
  <si>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</si>
  <si>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</si>
  <si>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Shakambari Nagara</t>
  </si>
  <si>
    <t>J P Nagara</t>
  </si>
  <si>
    <t>Jaya Nagara</t>
  </si>
  <si>
    <t>South</t>
  </si>
  <si>
    <t>179-17-000004</t>
  </si>
  <si>
    <t>Improvements to drains and providing CC roads at 6th main and 7th main Shakambarinagar in ward no 179</t>
  </si>
  <si>
    <t>Footpaths &amp; Walkability</t>
  </si>
  <si>
    <t xml:space="preserve">KRIDL </t>
  </si>
  <si>
    <t>P3111</t>
  </si>
  <si>
    <t>State Finance Commission Untied Grant Works</t>
  </si>
  <si>
    <t>ddo491</t>
  </si>
  <si>
    <t xml:space="preserve"> Assistant Executive Engineer J P Nagar South Zone</t>
  </si>
  <si>
    <t>Spill Over</t>
  </si>
  <si>
    <t>May</t>
  </si>
  <si>
    <t>179-16-000010</t>
  </si>
  <si>
    <t>Providing and supplying furniture to ward office at 3rd main 8th block, Jayanagar in ward no. 179</t>
  </si>
  <si>
    <t>Other Ward Works</t>
  </si>
  <si>
    <t>V Vijay</t>
  </si>
  <si>
    <t>P1771</t>
  </si>
  <si>
    <t>Zone Works - POW Works</t>
  </si>
  <si>
    <t>Pending</t>
  </si>
  <si>
    <t>179-16-000002</t>
  </si>
  <si>
    <t>Removal of Silt and Debris and Maintenance of Ward in Shakambarinagar ward no. 179.</t>
  </si>
  <si>
    <t>Health &amp; Sanitation</t>
  </si>
  <si>
    <t>L Ravichandra</t>
  </si>
  <si>
    <t>179-16-000011</t>
  </si>
  <si>
    <t>Clearing out standing debris in Vacant site at ITI layout near R.V. Dental college in ward no. 179</t>
  </si>
  <si>
    <t>179-17-000005</t>
  </si>
  <si>
    <t>Improvements to drains and providing CC roads at 7th A cross Shakambarinagar in ward no 179</t>
  </si>
  <si>
    <t>KRIDL</t>
  </si>
  <si>
    <t>June</t>
  </si>
  <si>
    <t>179-18-000001</t>
  </si>
  <si>
    <t>Improvements to Parks at ward no 179</t>
  </si>
  <si>
    <t>Trees, Parks &amp; Playgrounds</t>
  </si>
  <si>
    <t>ddo422</t>
  </si>
  <si>
    <t xml:space="preserve"> Executive Engineer Project - South Zone</t>
  </si>
  <si>
    <t>Current</t>
  </si>
  <si>
    <t>179-15-000011</t>
  </si>
  <si>
    <t>Improvement to drain 27th main LIC colony in ward no 179 shakamabarinagara</t>
  </si>
  <si>
    <t>M Gopinath</t>
  </si>
  <si>
    <t>179-16-000013</t>
  </si>
  <si>
    <t>Providing Cement concrete and tiles around e-toilet at 10th main 5th block jayanagar in ward no. 179</t>
  </si>
  <si>
    <t>Roads &amp; Drivablility</t>
  </si>
  <si>
    <t>S Rajesh</t>
  </si>
  <si>
    <t>179-16-000008</t>
  </si>
  <si>
    <t>Providing CC road at 14th main road and surrounding roads at shakambarinagar in ward no. 179</t>
  </si>
  <si>
    <t>179-18-000033</t>
  </si>
  <si>
    <t>Constrcution of drain and CC road, at 5th and 6th cross roads of Navodaya and Tharamandalpete in Shakamabarinagar ward no 179</t>
  </si>
  <si>
    <t>P1878</t>
  </si>
  <si>
    <t>18per - Works (Bhagyajyothi, Sooru / Neeru Yojane and General) (54 Lakhs / New Wards)</t>
  </si>
  <si>
    <t>179-18-000034</t>
  </si>
  <si>
    <t>Constrcution of drain and CC road, at 2nd and 3rd cross roads of Navodya and Tharamandalpete in Shakambarinagar ward no 179</t>
  </si>
  <si>
    <t>179-18-000035</t>
  </si>
  <si>
    <t>Providing rain water harvesting and constrcution of drain of Navodaya and Tharamandalpete inShakamabarinagar ward no 179</t>
  </si>
  <si>
    <t>Rain Water Harvestin</t>
  </si>
  <si>
    <t>179-18-000032</t>
  </si>
  <si>
    <t>Constrcution of drain and CC road, at 4th cross of Navodaya and Tharamandalpete in Shakamabarinagar ward no 179</t>
  </si>
  <si>
    <t>July</t>
  </si>
  <si>
    <t>179-14-000034</t>
  </si>
  <si>
    <t>Providing Asphalting to 8th block Jayanagar area in ward No.179</t>
  </si>
  <si>
    <t>T J Nijaguna Gowda (Nijaguna land Developers and Builders)</t>
  </si>
  <si>
    <t>P2434</t>
  </si>
  <si>
    <t>Development works for Bangalore City</t>
  </si>
  <si>
    <t>179-14-000033</t>
  </si>
  <si>
    <t>Providing Asphalting to Shakambarinagar area in ward No.179</t>
  </si>
  <si>
    <t>179-16-000001</t>
  </si>
  <si>
    <t>Operation and Maintenance of Street Lighting System in Ward No.179 Package S-10 of South Zone</t>
  </si>
  <si>
    <t>Prabha Electricals (C.D.Ravi)</t>
  </si>
  <si>
    <t>P0300</t>
  </si>
  <si>
    <t>M and R to Street Lights - Replacement of Burnt Bulbs etc. (Package)</t>
  </si>
  <si>
    <t>ddo258</t>
  </si>
  <si>
    <t xml:space="preserve"> Executive Engineer Electrical South Zone</t>
  </si>
  <si>
    <t>179-17-000043</t>
  </si>
  <si>
    <t>Engagement of Gangman and Hiring of Troctor Tippers for maintenance of road side drains and other civil works in ward no 179</t>
  </si>
  <si>
    <t>Chandrashekar B Mudhol</t>
  </si>
  <si>
    <t>P3110</t>
  </si>
  <si>
    <t>14th Finance Commission Grant Works</t>
  </si>
  <si>
    <t>179-17-000031</t>
  </si>
  <si>
    <t>Providing and maintenance of street light in ward no. 179.</t>
  </si>
  <si>
    <t xml:space="preserve">Shreedhara </t>
  </si>
  <si>
    <t>August</t>
  </si>
  <si>
    <t>179-14-000022</t>
  </si>
  <si>
    <t>Improvements to road side drain and footpath at at 1st main from 45th cross to JSS circle 8th block Jayanagar in W.N 179</t>
  </si>
  <si>
    <t>P1924</t>
  </si>
  <si>
    <t>Maintenance of Roads and Flyovers</t>
  </si>
  <si>
    <t>October</t>
  </si>
  <si>
    <t>179-17-000022</t>
  </si>
  <si>
    <t>Providing missing slabs, kerbsAND resetting the covering slabs of drains in vysya bank colony in ward no. 179</t>
  </si>
  <si>
    <t>Mayura V</t>
  </si>
  <si>
    <t>December</t>
  </si>
  <si>
    <t>179-17-000025</t>
  </si>
  <si>
    <t>Improvements to drains at 5th, 6th and 7th cross in Gurumurthappa compound and surrounding roads in ward no. 179.</t>
  </si>
  <si>
    <t>K Varun</t>
  </si>
  <si>
    <t>January</t>
  </si>
  <si>
    <t>179-17-000028</t>
  </si>
  <si>
    <t>Providing truss Works and roofing with roof tails and corporators office 8th block Jayanagar in ward no. 179</t>
  </si>
  <si>
    <t>Sampanna Satish</t>
  </si>
  <si>
    <t>179-17-000029</t>
  </si>
  <si>
    <t>Providing and constructing shed building health word office for storage push cart AND other garbage collection materials in at 5th block Jayanagar in ward no. 179</t>
  </si>
  <si>
    <t>Public Amenities</t>
  </si>
  <si>
    <t>SAMPANNA SATISH</t>
  </si>
  <si>
    <t>179-17-000032</t>
  </si>
  <si>
    <t>Providing cement concrete tiles, kerb stones and other improvemental works around ward office in ward 179 Shakambarinagar</t>
  </si>
  <si>
    <t>V C Subramani</t>
  </si>
  <si>
    <t>179-17-000030</t>
  </si>
  <si>
    <t>Providing and constructing drain at 5th cross LIC colony in ward no 179 Shakambarinagar</t>
  </si>
  <si>
    <t>179-17-000020</t>
  </si>
  <si>
    <t>Providing gazebo and pergolas at buleward park near 36th and 38th cross in ward no 179 shakambarinagar</t>
  </si>
  <si>
    <t>S.R.Vikram</t>
  </si>
  <si>
    <t>February</t>
  </si>
  <si>
    <t>179-17-000008</t>
  </si>
  <si>
    <t>Improvements to Roads and drain at 32nd A and 32nd B main of TMCS and ITI layoaut in ward no 179</t>
  </si>
  <si>
    <t>179-17-000007</t>
  </si>
  <si>
    <t>Improvements to drain and CC road at Pipeline surrounding of Shakambarinagar in ward no 179</t>
  </si>
  <si>
    <t>179-18-000038</t>
  </si>
  <si>
    <t xml:space="preserve">Development works to Indira Canteen premises at 45th cross Kanakapura road in Ward no-179 Shakambarinagara. </t>
  </si>
  <si>
    <t>Indira Canteen</t>
  </si>
  <si>
    <t>P3106</t>
  </si>
  <si>
    <t>Nagarothana Works</t>
  </si>
  <si>
    <t>March</t>
  </si>
  <si>
    <t>179-17-000048</t>
  </si>
  <si>
    <t>Providing CC Camera at Garbage Block Spots in ward no 179</t>
  </si>
  <si>
    <t>Crime &amp; Safety</t>
  </si>
  <si>
    <t>THE TECHNICAL MANAGER (WEST)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</si>
</sst>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pane ySplit="1" topLeftCell="A2" activePane="bottomLeft" state="frozen"/>
      <selection activeCell="H1" sqref="H1"/>
      <selection pane="bottomLeft" activeCell="A2" sqref="A2:XFD3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754</v>
      </c>
      <c r="B2" s="9" t="s">
        <v>33</v>
      </c>
      <c r="C2" s="10">
        <v>43216</v>
      </c>
      <c r="D2" s="11">
        <v>179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"000110"</f>
        <v>000110</v>
      </c>
      <c r="M2" s="10">
        <v>42851</v>
      </c>
      <c r="N2" s="11" t="str">
        <f>"000034"</f>
        <v>000034</v>
      </c>
      <c r="O2" s="10">
        <v>43172</v>
      </c>
      <c r="P2" s="11" t="str">
        <f>"000001"</f>
        <v>000001</v>
      </c>
      <c r="Q2" s="10">
        <v>43195</v>
      </c>
      <c r="R2" s="11">
        <v>17</v>
      </c>
      <c r="S2" s="11" t="str">
        <f>"000703"</f>
        <v>000703</v>
      </c>
      <c r="T2" s="10">
        <v>43215</v>
      </c>
      <c r="U2" s="14">
        <v>24.974889999999998</v>
      </c>
      <c r="V2" s="14">
        <v>3.3811499999999999</v>
      </c>
      <c r="W2" s="14">
        <v>21.59374</v>
      </c>
      <c r="X2" s="11">
        <v>27</v>
      </c>
      <c r="Y2" s="10">
        <v>43216</v>
      </c>
      <c r="Z2" s="11">
        <v>9448021479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0.2497489</v>
      </c>
      <c r="AG2" s="11" t="s">
        <v>46</v>
      </c>
    </row>
    <row r="3" spans="1:33" x14ac:dyDescent="0.2">
      <c r="A3" s="8">
        <v>849</v>
      </c>
      <c r="B3" s="9" t="s">
        <v>47</v>
      </c>
      <c r="C3" s="10">
        <v>43225</v>
      </c>
      <c r="D3" s="11">
        <v>179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50</v>
      </c>
      <c r="L3" s="11" t="str">
        <f>"000032"</f>
        <v>000032</v>
      </c>
      <c r="M3" s="10">
        <v>42605</v>
      </c>
      <c r="N3" s="11" t="str">
        <f>""</f>
        <v/>
      </c>
      <c r="O3" s="10"/>
      <c r="P3" s="11" t="str">
        <f>""</f>
        <v/>
      </c>
      <c r="Q3" s="10"/>
      <c r="R3" s="11">
        <v>16</v>
      </c>
      <c r="S3" s="11" t="str">
        <f>""</f>
        <v/>
      </c>
      <c r="T3" s="10"/>
      <c r="U3" s="14">
        <v>2.6697000000000002</v>
      </c>
      <c r="V3" s="14">
        <v>0.16286</v>
      </c>
      <c r="W3" s="14">
        <v>2.50684</v>
      </c>
      <c r="X3" s="11">
        <v>38</v>
      </c>
      <c r="Y3" s="10">
        <v>43225</v>
      </c>
      <c r="Z3" s="11">
        <v>9945795512</v>
      </c>
      <c r="AA3" s="12" t="s">
        <v>51</v>
      </c>
      <c r="AB3" s="11" t="s">
        <v>52</v>
      </c>
      <c r="AC3" s="12" t="s">
        <v>53</v>
      </c>
      <c r="AD3" s="11" t="s">
        <v>44</v>
      </c>
      <c r="AE3" s="12" t="s">
        <v>45</v>
      </c>
      <c r="AF3" s="14">
        <v>2.6697000000000002E-2</v>
      </c>
      <c r="AG3" s="11" t="s">
        <v>54</v>
      </c>
    </row>
    <row r="4" spans="1:33" x14ac:dyDescent="0.2">
      <c r="A4" s="8">
        <v>1142</v>
      </c>
      <c r="B4" s="9" t="s">
        <v>47</v>
      </c>
      <c r="C4" s="10">
        <v>43230</v>
      </c>
      <c r="D4" s="11">
        <v>179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55</v>
      </c>
      <c r="J4" s="12" t="s">
        <v>56</v>
      </c>
      <c r="K4" s="13" t="s">
        <v>57</v>
      </c>
      <c r="L4" s="11" t="str">
        <f>"000007"</f>
        <v>000007</v>
      </c>
      <c r="M4" s="10">
        <v>42501</v>
      </c>
      <c r="N4" s="11" t="str">
        <f>"000123"</f>
        <v>000123</v>
      </c>
      <c r="O4" s="10">
        <v>42744</v>
      </c>
      <c r="P4" s="11" t="str">
        <f>"000478"</f>
        <v>000478</v>
      </c>
      <c r="Q4" s="10">
        <v>42758</v>
      </c>
      <c r="R4" s="11">
        <v>16</v>
      </c>
      <c r="S4" s="11" t="str">
        <f>"001150"</f>
        <v>001150</v>
      </c>
      <c r="T4" s="10">
        <v>43227</v>
      </c>
      <c r="U4" s="14">
        <v>6.9480599999999999</v>
      </c>
      <c r="V4" s="14">
        <v>0.14591000000000001</v>
      </c>
      <c r="W4" s="14">
        <v>6.8021500000000001</v>
      </c>
      <c r="X4" s="11">
        <v>48</v>
      </c>
      <c r="Y4" s="10">
        <v>43230</v>
      </c>
      <c r="Z4" s="11">
        <v>9880306869</v>
      </c>
      <c r="AA4" s="12" t="s">
        <v>58</v>
      </c>
      <c r="AB4" s="11" t="s">
        <v>52</v>
      </c>
      <c r="AC4" s="12" t="s">
        <v>53</v>
      </c>
      <c r="AD4" s="11" t="s">
        <v>44</v>
      </c>
      <c r="AE4" s="12" t="s">
        <v>45</v>
      </c>
      <c r="AF4" s="14">
        <v>6.9480600000000003E-2</v>
      </c>
      <c r="AG4" s="11" t="s">
        <v>54</v>
      </c>
    </row>
    <row r="5" spans="1:33" x14ac:dyDescent="0.2">
      <c r="A5" s="8">
        <v>1143</v>
      </c>
      <c r="B5" s="9" t="s">
        <v>47</v>
      </c>
      <c r="C5" s="10">
        <v>43230</v>
      </c>
      <c r="D5" s="11">
        <v>179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59</v>
      </c>
      <c r="J5" s="12" t="s">
        <v>60</v>
      </c>
      <c r="K5" s="13" t="s">
        <v>57</v>
      </c>
      <c r="L5" s="11" t="str">
        <f>"000033"</f>
        <v>000033</v>
      </c>
      <c r="M5" s="10">
        <v>42605</v>
      </c>
      <c r="N5" s="11" t="str">
        <f>""</f>
        <v/>
      </c>
      <c r="O5" s="10"/>
      <c r="P5" s="11" t="str">
        <f>""</f>
        <v/>
      </c>
      <c r="Q5" s="10"/>
      <c r="R5" s="11">
        <v>16</v>
      </c>
      <c r="S5" s="11" t="str">
        <f>""</f>
        <v/>
      </c>
      <c r="T5" s="10"/>
      <c r="U5" s="14">
        <v>4.8277599999999996</v>
      </c>
      <c r="V5" s="14">
        <v>0.29449999999999998</v>
      </c>
      <c r="W5" s="14">
        <v>4.5332600000000003</v>
      </c>
      <c r="X5" s="11">
        <v>48</v>
      </c>
      <c r="Y5" s="10">
        <v>43230</v>
      </c>
      <c r="Z5" s="11">
        <v>9945795512</v>
      </c>
      <c r="AA5" s="12" t="s">
        <v>51</v>
      </c>
      <c r="AB5" s="11" t="s">
        <v>52</v>
      </c>
      <c r="AC5" s="12" t="s">
        <v>53</v>
      </c>
      <c r="AD5" s="11" t="s">
        <v>44</v>
      </c>
      <c r="AE5" s="12" t="s">
        <v>45</v>
      </c>
      <c r="AF5" s="14">
        <v>4.8277599999999997E-2</v>
      </c>
      <c r="AG5" s="11" t="s">
        <v>54</v>
      </c>
    </row>
    <row r="6" spans="1:33" x14ac:dyDescent="0.2">
      <c r="A6" s="8">
        <v>1375</v>
      </c>
      <c r="B6" s="9" t="s">
        <v>47</v>
      </c>
      <c r="C6" s="10">
        <v>43241</v>
      </c>
      <c r="D6" s="11">
        <v>179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61</v>
      </c>
      <c r="J6" s="12" t="s">
        <v>62</v>
      </c>
      <c r="K6" s="13" t="s">
        <v>40</v>
      </c>
      <c r="L6" s="11" t="str">
        <f>"00 111"</f>
        <v>00 111</v>
      </c>
      <c r="M6" s="10">
        <v>42851</v>
      </c>
      <c r="N6" s="11" t="str">
        <f>"000033"</f>
        <v>000033</v>
      </c>
      <c r="O6" s="10">
        <v>43172</v>
      </c>
      <c r="P6" s="11" t="str">
        <f>"000088"</f>
        <v>000088</v>
      </c>
      <c r="Q6" s="10">
        <v>43175</v>
      </c>
      <c r="R6" s="11">
        <v>17</v>
      </c>
      <c r="S6" s="11" t="str">
        <f>"001365"</f>
        <v>001365</v>
      </c>
      <c r="T6" s="10">
        <v>43230</v>
      </c>
      <c r="U6" s="14">
        <v>11.042400000000001</v>
      </c>
      <c r="V6" s="14">
        <v>1.57959</v>
      </c>
      <c r="W6" s="14">
        <v>9.4628099999999993</v>
      </c>
      <c r="X6" s="11">
        <v>54</v>
      </c>
      <c r="Y6" s="10">
        <v>43241</v>
      </c>
      <c r="Z6" s="11">
        <v>9448021479</v>
      </c>
      <c r="AA6" s="12" t="s">
        <v>63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0.11042400000000001</v>
      </c>
      <c r="AG6" s="11" t="s">
        <v>54</v>
      </c>
    </row>
    <row r="7" spans="1:33" x14ac:dyDescent="0.2">
      <c r="A7" s="8">
        <v>1913</v>
      </c>
      <c r="B7" s="9" t="s">
        <v>64</v>
      </c>
      <c r="C7" s="10">
        <v>43257</v>
      </c>
      <c r="D7" s="11">
        <v>179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65</v>
      </c>
      <c r="J7" s="12" t="s">
        <v>66</v>
      </c>
      <c r="K7" s="13" t="s">
        <v>67</v>
      </c>
      <c r="L7" s="11" t="str">
        <f>"000091"</f>
        <v>000091</v>
      </c>
      <c r="M7" s="10">
        <v>43228</v>
      </c>
      <c r="N7" s="11" t="str">
        <f>"000004"</f>
        <v>000004</v>
      </c>
      <c r="O7" s="10">
        <v>43228</v>
      </c>
      <c r="P7" s="11" t="str">
        <f>"000007"</f>
        <v>000007</v>
      </c>
      <c r="Q7" s="10">
        <v>43228</v>
      </c>
      <c r="R7" s="11">
        <v>18</v>
      </c>
      <c r="S7" s="11" t="str">
        <f>"001899"</f>
        <v>001899</v>
      </c>
      <c r="T7" s="10">
        <v>43244</v>
      </c>
      <c r="U7" s="14">
        <v>49.494700000000002</v>
      </c>
      <c r="V7" s="14">
        <v>4.7515000000000001</v>
      </c>
      <c r="W7" s="14">
        <v>44.743200000000002</v>
      </c>
      <c r="X7" s="11">
        <v>73</v>
      </c>
      <c r="Y7" s="10">
        <v>43257</v>
      </c>
      <c r="Z7" s="11">
        <v>9880306869</v>
      </c>
      <c r="AA7" s="12" t="s">
        <v>41</v>
      </c>
      <c r="AB7" s="11" t="s">
        <v>42</v>
      </c>
      <c r="AC7" s="12" t="s">
        <v>43</v>
      </c>
      <c r="AD7" s="11" t="s">
        <v>68</v>
      </c>
      <c r="AE7" s="12" t="s">
        <v>69</v>
      </c>
      <c r="AF7" s="14">
        <v>0.49494700000000003</v>
      </c>
      <c r="AG7" s="11" t="s">
        <v>70</v>
      </c>
    </row>
    <row r="8" spans="1:33" x14ac:dyDescent="0.2">
      <c r="A8" s="8">
        <v>2622</v>
      </c>
      <c r="B8" s="9" t="s">
        <v>64</v>
      </c>
      <c r="C8" s="10">
        <v>43274</v>
      </c>
      <c r="D8" s="11">
        <v>179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71</v>
      </c>
      <c r="J8" s="12" t="s">
        <v>72</v>
      </c>
      <c r="K8" s="13" t="s">
        <v>40</v>
      </c>
      <c r="L8" s="11" t="str">
        <f>"000058"</f>
        <v>000058</v>
      </c>
      <c r="M8" s="10">
        <v>42011</v>
      </c>
      <c r="N8" s="11" t="str">
        <f>"000110"</f>
        <v>000110</v>
      </c>
      <c r="O8" s="10">
        <v>42643</v>
      </c>
      <c r="P8" s="11" t="str">
        <f>"000318"</f>
        <v>000318</v>
      </c>
      <c r="Q8" s="10">
        <v>42643</v>
      </c>
      <c r="R8" s="11">
        <v>15</v>
      </c>
      <c r="S8" s="11" t="str">
        <f>"002641"</f>
        <v>002641</v>
      </c>
      <c r="T8" s="10">
        <v>43269</v>
      </c>
      <c r="U8" s="14">
        <v>12.993830000000001</v>
      </c>
      <c r="V8" s="14">
        <v>1.7399500000000001</v>
      </c>
      <c r="W8" s="14">
        <v>11.253880000000001</v>
      </c>
      <c r="X8" s="11">
        <v>99</v>
      </c>
      <c r="Y8" s="10">
        <v>43274</v>
      </c>
      <c r="Z8" s="11">
        <v>9880367999</v>
      </c>
      <c r="AA8" s="12" t="s">
        <v>73</v>
      </c>
      <c r="AB8" s="11" t="s">
        <v>52</v>
      </c>
      <c r="AC8" s="12" t="s">
        <v>53</v>
      </c>
      <c r="AD8" s="11" t="s">
        <v>44</v>
      </c>
      <c r="AE8" s="12" t="s">
        <v>45</v>
      </c>
      <c r="AF8" s="14">
        <v>0.12993830000000001</v>
      </c>
      <c r="AG8" s="11" t="s">
        <v>54</v>
      </c>
    </row>
    <row r="9" spans="1:33" x14ac:dyDescent="0.2">
      <c r="A9" s="8">
        <v>2623</v>
      </c>
      <c r="B9" s="9" t="s">
        <v>64</v>
      </c>
      <c r="C9" s="10">
        <v>43274</v>
      </c>
      <c r="D9" s="11">
        <v>179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74</v>
      </c>
      <c r="J9" s="12" t="s">
        <v>75</v>
      </c>
      <c r="K9" s="13" t="s">
        <v>76</v>
      </c>
      <c r="L9" s="11" t="str">
        <f>"000005"</f>
        <v>000005</v>
      </c>
      <c r="M9" s="10">
        <v>42488</v>
      </c>
      <c r="N9" s="11" t="str">
        <f>"000112"</f>
        <v>000112</v>
      </c>
      <c r="O9" s="10">
        <v>42643</v>
      </c>
      <c r="P9" s="11" t="str">
        <f>"000350"</f>
        <v>000350</v>
      </c>
      <c r="Q9" s="10">
        <v>42671</v>
      </c>
      <c r="R9" s="11">
        <v>16</v>
      </c>
      <c r="S9" s="11" t="str">
        <f>"002843"</f>
        <v>002843</v>
      </c>
      <c r="T9" s="10">
        <v>43273</v>
      </c>
      <c r="U9" s="14">
        <v>0.96877999999999997</v>
      </c>
      <c r="V9" s="14">
        <v>0.11595999999999999</v>
      </c>
      <c r="W9" s="14">
        <v>0.85282000000000002</v>
      </c>
      <c r="X9" s="11">
        <v>99</v>
      </c>
      <c r="Y9" s="10">
        <v>43274</v>
      </c>
      <c r="Z9" s="11">
        <v>9986811677</v>
      </c>
      <c r="AA9" s="12" t="s">
        <v>77</v>
      </c>
      <c r="AB9" s="11" t="s">
        <v>52</v>
      </c>
      <c r="AC9" s="12" t="s">
        <v>53</v>
      </c>
      <c r="AD9" s="11" t="s">
        <v>44</v>
      </c>
      <c r="AE9" s="12" t="s">
        <v>45</v>
      </c>
      <c r="AF9" s="14">
        <v>9.6877999999999999E-3</v>
      </c>
      <c r="AG9" s="11" t="s">
        <v>54</v>
      </c>
    </row>
    <row r="10" spans="1:33" x14ac:dyDescent="0.2">
      <c r="A10" s="8">
        <v>2624</v>
      </c>
      <c r="B10" s="9" t="s">
        <v>64</v>
      </c>
      <c r="C10" s="10">
        <v>43274</v>
      </c>
      <c r="D10" s="11">
        <v>179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76</v>
      </c>
      <c r="L10" s="11" t="str">
        <f>"000006"</f>
        <v>000006</v>
      </c>
      <c r="M10" s="10">
        <v>42488</v>
      </c>
      <c r="N10" s="11" t="str">
        <f>"000111"</f>
        <v>000111</v>
      </c>
      <c r="O10" s="10">
        <v>42643</v>
      </c>
      <c r="P10" s="11" t="str">
        <f>"000351"</f>
        <v>000351</v>
      </c>
      <c r="Q10" s="10">
        <v>42671</v>
      </c>
      <c r="R10" s="11">
        <v>16</v>
      </c>
      <c r="S10" s="11" t="str">
        <f>"002845"</f>
        <v>002845</v>
      </c>
      <c r="T10" s="10">
        <v>43273</v>
      </c>
      <c r="U10" s="14">
        <v>18.941299999999998</v>
      </c>
      <c r="V10" s="14">
        <v>2.37208</v>
      </c>
      <c r="W10" s="14">
        <v>16.569220000000001</v>
      </c>
      <c r="X10" s="11">
        <v>99</v>
      </c>
      <c r="Y10" s="10">
        <v>43274</v>
      </c>
      <c r="Z10" s="11">
        <v>9845524294</v>
      </c>
      <c r="AA10" s="12" t="s">
        <v>51</v>
      </c>
      <c r="AB10" s="11" t="s">
        <v>52</v>
      </c>
      <c r="AC10" s="12" t="s">
        <v>53</v>
      </c>
      <c r="AD10" s="11" t="s">
        <v>44</v>
      </c>
      <c r="AE10" s="12" t="s">
        <v>45</v>
      </c>
      <c r="AF10" s="14">
        <v>0.18941299999999997</v>
      </c>
      <c r="AG10" s="11" t="s">
        <v>54</v>
      </c>
    </row>
    <row r="11" spans="1:33" x14ac:dyDescent="0.2">
      <c r="A11" s="8">
        <v>2660</v>
      </c>
      <c r="B11" s="9" t="s">
        <v>64</v>
      </c>
      <c r="C11" s="10">
        <v>43276</v>
      </c>
      <c r="D11" s="11">
        <v>179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80</v>
      </c>
      <c r="J11" s="12" t="s">
        <v>81</v>
      </c>
      <c r="K11" s="13" t="s">
        <v>40</v>
      </c>
      <c r="L11" s="11" t="str">
        <f>"000092"</f>
        <v>000092</v>
      </c>
      <c r="M11" s="10">
        <v>43173</v>
      </c>
      <c r="N11" s="11" t="str">
        <f>"000012"</f>
        <v>000012</v>
      </c>
      <c r="O11" s="10">
        <v>43253</v>
      </c>
      <c r="P11" s="11" t="str">
        <f>"000021"</f>
        <v>000021</v>
      </c>
      <c r="Q11" s="10">
        <v>43259</v>
      </c>
      <c r="R11" s="11">
        <v>18</v>
      </c>
      <c r="S11" s="11" t="str">
        <f>"002680"</f>
        <v>002680</v>
      </c>
      <c r="T11" s="10">
        <v>43270</v>
      </c>
      <c r="U11" s="14">
        <v>19.989999999999998</v>
      </c>
      <c r="V11" s="14">
        <v>2.3801199999999998</v>
      </c>
      <c r="W11" s="14">
        <v>17.60988</v>
      </c>
      <c r="X11" s="11">
        <v>100</v>
      </c>
      <c r="Y11" s="10">
        <v>43276</v>
      </c>
      <c r="Z11" s="11">
        <v>9448021479</v>
      </c>
      <c r="AA11" s="12" t="s">
        <v>63</v>
      </c>
      <c r="AB11" s="11" t="s">
        <v>82</v>
      </c>
      <c r="AC11" s="12" t="s">
        <v>83</v>
      </c>
      <c r="AD11" s="11" t="s">
        <v>44</v>
      </c>
      <c r="AE11" s="12" t="s">
        <v>45</v>
      </c>
      <c r="AF11" s="14">
        <v>0.19989999999999999</v>
      </c>
      <c r="AG11" s="11" t="s">
        <v>46</v>
      </c>
    </row>
    <row r="12" spans="1:33" x14ac:dyDescent="0.2">
      <c r="A12" s="8">
        <v>2661</v>
      </c>
      <c r="B12" s="9" t="s">
        <v>64</v>
      </c>
      <c r="C12" s="10">
        <v>43276</v>
      </c>
      <c r="D12" s="11">
        <v>179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84</v>
      </c>
      <c r="J12" s="12" t="s">
        <v>85</v>
      </c>
      <c r="K12" s="13" t="s">
        <v>40</v>
      </c>
      <c r="L12" s="11" t="str">
        <f>"000090"</f>
        <v>000090</v>
      </c>
      <c r="M12" s="10">
        <v>43173</v>
      </c>
      <c r="N12" s="11" t="str">
        <f>"000011"</f>
        <v>000011</v>
      </c>
      <c r="O12" s="10">
        <v>43253</v>
      </c>
      <c r="P12" s="11" t="str">
        <f>"000022"</f>
        <v>000022</v>
      </c>
      <c r="Q12" s="10">
        <v>43259</v>
      </c>
      <c r="R12" s="11">
        <v>18</v>
      </c>
      <c r="S12" s="11" t="str">
        <f>"002681"</f>
        <v>002681</v>
      </c>
      <c r="T12" s="10">
        <v>43270</v>
      </c>
      <c r="U12" s="14">
        <v>19.994530000000001</v>
      </c>
      <c r="V12" s="14">
        <v>2.29881</v>
      </c>
      <c r="W12" s="14">
        <v>17.695720000000001</v>
      </c>
      <c r="X12" s="11">
        <v>100</v>
      </c>
      <c r="Y12" s="10">
        <v>43276</v>
      </c>
      <c r="Z12" s="11">
        <v>9448021479</v>
      </c>
      <c r="AA12" s="12" t="s">
        <v>63</v>
      </c>
      <c r="AB12" s="11" t="s">
        <v>82</v>
      </c>
      <c r="AC12" s="12" t="s">
        <v>83</v>
      </c>
      <c r="AD12" s="11" t="s">
        <v>44</v>
      </c>
      <c r="AE12" s="12" t="s">
        <v>45</v>
      </c>
      <c r="AF12" s="14">
        <v>0.19994530000000002</v>
      </c>
      <c r="AG12" s="11" t="s">
        <v>46</v>
      </c>
    </row>
    <row r="13" spans="1:33" x14ac:dyDescent="0.2">
      <c r="A13" s="8">
        <v>2662</v>
      </c>
      <c r="B13" s="9" t="s">
        <v>64</v>
      </c>
      <c r="C13" s="10">
        <v>43276</v>
      </c>
      <c r="D13" s="11">
        <v>179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86</v>
      </c>
      <c r="J13" s="12" t="s">
        <v>87</v>
      </c>
      <c r="K13" s="13" t="s">
        <v>88</v>
      </c>
      <c r="L13" s="11" t="str">
        <f>"000093"</f>
        <v>000093</v>
      </c>
      <c r="M13" s="10">
        <v>43173</v>
      </c>
      <c r="N13" s="11" t="str">
        <f>"000014"</f>
        <v>000014</v>
      </c>
      <c r="O13" s="10">
        <v>43253</v>
      </c>
      <c r="P13" s="11" t="str">
        <f>"000023"</f>
        <v>000023</v>
      </c>
      <c r="Q13" s="10">
        <v>43259</v>
      </c>
      <c r="R13" s="11">
        <v>18</v>
      </c>
      <c r="S13" s="11" t="str">
        <f>"002682"</f>
        <v>002682</v>
      </c>
      <c r="T13" s="10">
        <v>43270</v>
      </c>
      <c r="U13" s="14">
        <v>14.97817</v>
      </c>
      <c r="V13" s="14">
        <v>1.7081599999999999</v>
      </c>
      <c r="W13" s="14">
        <v>13.270009999999999</v>
      </c>
      <c r="X13" s="11">
        <v>100</v>
      </c>
      <c r="Y13" s="10">
        <v>43276</v>
      </c>
      <c r="Z13" s="11">
        <v>9448021479</v>
      </c>
      <c r="AA13" s="12" t="s">
        <v>63</v>
      </c>
      <c r="AB13" s="11" t="s">
        <v>82</v>
      </c>
      <c r="AC13" s="12" t="s">
        <v>83</v>
      </c>
      <c r="AD13" s="11" t="s">
        <v>44</v>
      </c>
      <c r="AE13" s="12" t="s">
        <v>45</v>
      </c>
      <c r="AF13" s="14">
        <v>0.14978170000000002</v>
      </c>
      <c r="AG13" s="11" t="s">
        <v>46</v>
      </c>
    </row>
    <row r="14" spans="1:33" x14ac:dyDescent="0.2">
      <c r="A14" s="8">
        <v>2663</v>
      </c>
      <c r="B14" s="9" t="s">
        <v>64</v>
      </c>
      <c r="C14" s="10">
        <v>43276</v>
      </c>
      <c r="D14" s="11">
        <v>179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89</v>
      </c>
      <c r="J14" s="12" t="s">
        <v>90</v>
      </c>
      <c r="K14" s="13" t="s">
        <v>40</v>
      </c>
      <c r="L14" s="11" t="str">
        <f>"000091"</f>
        <v>000091</v>
      </c>
      <c r="M14" s="10">
        <v>43173</v>
      </c>
      <c r="N14" s="11" t="str">
        <f>"000013"</f>
        <v>000013</v>
      </c>
      <c r="O14" s="10">
        <v>43253</v>
      </c>
      <c r="P14" s="11" t="str">
        <f>"000024"</f>
        <v>000024</v>
      </c>
      <c r="Q14" s="10">
        <v>43259</v>
      </c>
      <c r="R14" s="11">
        <v>18</v>
      </c>
      <c r="S14" s="11" t="str">
        <f>"002684"</f>
        <v>002684</v>
      </c>
      <c r="T14" s="10">
        <v>43270</v>
      </c>
      <c r="U14" s="14">
        <v>19.993739999999999</v>
      </c>
      <c r="V14" s="14">
        <v>2.3391299999999999</v>
      </c>
      <c r="W14" s="14">
        <v>17.654610000000002</v>
      </c>
      <c r="X14" s="11">
        <v>100</v>
      </c>
      <c r="Y14" s="10">
        <v>43276</v>
      </c>
      <c r="Z14" s="11">
        <v>9448021479</v>
      </c>
      <c r="AA14" s="12" t="s">
        <v>63</v>
      </c>
      <c r="AB14" s="11" t="s">
        <v>82</v>
      </c>
      <c r="AC14" s="12" t="s">
        <v>83</v>
      </c>
      <c r="AD14" s="11" t="s">
        <v>44</v>
      </c>
      <c r="AE14" s="12" t="s">
        <v>45</v>
      </c>
      <c r="AF14" s="14">
        <v>0.19993739999999999</v>
      </c>
      <c r="AG14" s="11" t="s">
        <v>46</v>
      </c>
    </row>
    <row r="15" spans="1:33" x14ac:dyDescent="0.2">
      <c r="A15" s="8">
        <v>3110</v>
      </c>
      <c r="B15" s="9" t="s">
        <v>91</v>
      </c>
      <c r="C15" s="10">
        <v>43287</v>
      </c>
      <c r="D15" s="11">
        <v>179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92</v>
      </c>
      <c r="J15" s="12" t="s">
        <v>93</v>
      </c>
      <c r="K15" s="13" t="s">
        <v>76</v>
      </c>
      <c r="L15" s="11" t="str">
        <f>"000008"</f>
        <v>000008</v>
      </c>
      <c r="M15" s="10">
        <v>42110</v>
      </c>
      <c r="N15" s="11" t="str">
        <f>"000087"</f>
        <v>000087</v>
      </c>
      <c r="O15" s="10">
        <v>42613</v>
      </c>
      <c r="P15" s="11" t="str">
        <f>"000403"</f>
        <v>000403</v>
      </c>
      <c r="Q15" s="10">
        <v>42698</v>
      </c>
      <c r="R15" s="11">
        <v>14</v>
      </c>
      <c r="S15" s="11" t="str">
        <f>"003319"</f>
        <v>003319</v>
      </c>
      <c r="T15" s="10">
        <v>43285</v>
      </c>
      <c r="U15" s="14">
        <v>34.327249999999999</v>
      </c>
      <c r="V15" s="14">
        <v>4.7091099999999999</v>
      </c>
      <c r="W15" s="14">
        <v>29.61814</v>
      </c>
      <c r="X15" s="11">
        <v>113</v>
      </c>
      <c r="Y15" s="10">
        <v>43287</v>
      </c>
      <c r="Z15" s="11">
        <v>9856236598</v>
      </c>
      <c r="AA15" s="12" t="s">
        <v>94</v>
      </c>
      <c r="AB15" s="11" t="s">
        <v>95</v>
      </c>
      <c r="AC15" s="12" t="s">
        <v>96</v>
      </c>
      <c r="AD15" s="11" t="s">
        <v>44</v>
      </c>
      <c r="AE15" s="12" t="s">
        <v>45</v>
      </c>
      <c r="AF15" s="14">
        <v>0.34327249999999998</v>
      </c>
      <c r="AG15" s="11" t="s">
        <v>54</v>
      </c>
    </row>
    <row r="16" spans="1:33" x14ac:dyDescent="0.2">
      <c r="A16" s="8">
        <v>3111</v>
      </c>
      <c r="B16" s="9" t="s">
        <v>91</v>
      </c>
      <c r="C16" s="10">
        <v>43287</v>
      </c>
      <c r="D16" s="11">
        <v>179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97</v>
      </c>
      <c r="J16" s="12" t="s">
        <v>98</v>
      </c>
      <c r="K16" s="13" t="s">
        <v>76</v>
      </c>
      <c r="L16" s="11" t="str">
        <f>"00 009"</f>
        <v>00 009</v>
      </c>
      <c r="M16" s="10">
        <v>42110</v>
      </c>
      <c r="N16" s="11" t="str">
        <f>"000088"</f>
        <v>000088</v>
      </c>
      <c r="O16" s="10">
        <v>42613</v>
      </c>
      <c r="P16" s="11" t="str">
        <f>"000404"</f>
        <v>000404</v>
      </c>
      <c r="Q16" s="10">
        <v>42698</v>
      </c>
      <c r="R16" s="11">
        <v>14</v>
      </c>
      <c r="S16" s="11" t="str">
        <f>"003320"</f>
        <v>003320</v>
      </c>
      <c r="T16" s="10">
        <v>43285</v>
      </c>
      <c r="U16" s="14">
        <v>48.991419999999998</v>
      </c>
      <c r="V16" s="14">
        <v>6.98691</v>
      </c>
      <c r="W16" s="14">
        <v>42.004510000000003</v>
      </c>
      <c r="X16" s="11">
        <v>113</v>
      </c>
      <c r="Y16" s="10">
        <v>43287</v>
      </c>
      <c r="Z16" s="11">
        <v>8277644978</v>
      </c>
      <c r="AA16" s="12" t="s">
        <v>94</v>
      </c>
      <c r="AB16" s="11" t="s">
        <v>95</v>
      </c>
      <c r="AC16" s="12" t="s">
        <v>96</v>
      </c>
      <c r="AD16" s="11" t="s">
        <v>44</v>
      </c>
      <c r="AE16" s="12" t="s">
        <v>45</v>
      </c>
      <c r="AF16" s="14">
        <v>0.48991419999999997</v>
      </c>
      <c r="AG16" s="11" t="s">
        <v>54</v>
      </c>
    </row>
    <row r="17" spans="1:33" x14ac:dyDescent="0.2">
      <c r="A17" s="8">
        <v>3621</v>
      </c>
      <c r="B17" s="9" t="s">
        <v>91</v>
      </c>
      <c r="C17" s="10">
        <v>43299</v>
      </c>
      <c r="D17" s="11">
        <v>179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99</v>
      </c>
      <c r="J17" s="12" t="s">
        <v>100</v>
      </c>
      <c r="K17" s="13" t="s">
        <v>40</v>
      </c>
      <c r="L17" s="11" t="str">
        <f>"000006"</f>
        <v>000006</v>
      </c>
      <c r="M17" s="10">
        <v>42930</v>
      </c>
      <c r="N17" s="11" t="str">
        <f>"000129"</f>
        <v>000129</v>
      </c>
      <c r="O17" s="10">
        <v>43181</v>
      </c>
      <c r="P17" s="11" t="str">
        <f>"000131"</f>
        <v>000131</v>
      </c>
      <c r="Q17" s="10">
        <v>43181</v>
      </c>
      <c r="R17" s="11">
        <v>16</v>
      </c>
      <c r="S17" s="11" t="str">
        <f>"004031"</f>
        <v>004031</v>
      </c>
      <c r="T17" s="10">
        <v>43300</v>
      </c>
      <c r="U17" s="14">
        <v>19.855810000000002</v>
      </c>
      <c r="V17" s="14">
        <v>1.51478</v>
      </c>
      <c r="W17" s="14">
        <v>18.34103</v>
      </c>
      <c r="X17" s="11">
        <v>127</v>
      </c>
      <c r="Y17" s="10">
        <v>43299</v>
      </c>
      <c r="Z17" s="11">
        <v>0</v>
      </c>
      <c r="AA17" s="12" t="s">
        <v>101</v>
      </c>
      <c r="AB17" s="11" t="s">
        <v>102</v>
      </c>
      <c r="AC17" s="12" t="s">
        <v>103</v>
      </c>
      <c r="AD17" s="11" t="s">
        <v>104</v>
      </c>
      <c r="AE17" s="12" t="s">
        <v>105</v>
      </c>
      <c r="AF17" s="14">
        <v>0.19855810000000002</v>
      </c>
      <c r="AG17" s="11" t="s">
        <v>54</v>
      </c>
    </row>
    <row r="18" spans="1:33" x14ac:dyDescent="0.2">
      <c r="A18" s="8">
        <v>3692</v>
      </c>
      <c r="B18" s="9" t="s">
        <v>91</v>
      </c>
      <c r="C18" s="10">
        <v>43300</v>
      </c>
      <c r="D18" s="11">
        <v>179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106</v>
      </c>
      <c r="J18" s="12" t="s">
        <v>107</v>
      </c>
      <c r="K18" s="13" t="s">
        <v>40</v>
      </c>
      <c r="L18" s="11" t="str">
        <f>"000122"</f>
        <v>000122</v>
      </c>
      <c r="M18" s="10">
        <v>42872</v>
      </c>
      <c r="N18" s="11" t="str">
        <f>"000015"</f>
        <v>000015</v>
      </c>
      <c r="O18" s="10">
        <v>43271</v>
      </c>
      <c r="P18" s="11" t="str">
        <f>"000032"</f>
        <v>000032</v>
      </c>
      <c r="Q18" s="10">
        <v>43274</v>
      </c>
      <c r="R18" s="11">
        <v>17</v>
      </c>
      <c r="S18" s="11" t="str">
        <f>"003766"</f>
        <v>003766</v>
      </c>
      <c r="T18" s="10">
        <v>43294</v>
      </c>
      <c r="U18" s="14">
        <v>2.6499100000000002</v>
      </c>
      <c r="V18" s="14">
        <v>5.5649999999999998E-2</v>
      </c>
      <c r="W18" s="14">
        <v>2.5942599999999998</v>
      </c>
      <c r="X18" s="11">
        <v>133</v>
      </c>
      <c r="Y18" s="10">
        <v>43300</v>
      </c>
      <c r="Z18" s="11">
        <v>9972645307</v>
      </c>
      <c r="AA18" s="12" t="s">
        <v>108</v>
      </c>
      <c r="AB18" s="11" t="s">
        <v>109</v>
      </c>
      <c r="AC18" s="12" t="s">
        <v>110</v>
      </c>
      <c r="AD18" s="11" t="s">
        <v>44</v>
      </c>
      <c r="AE18" s="12" t="s">
        <v>45</v>
      </c>
      <c r="AF18" s="14">
        <v>2.6499100000000001E-2</v>
      </c>
      <c r="AG18" s="11" t="s">
        <v>46</v>
      </c>
    </row>
    <row r="19" spans="1:33" x14ac:dyDescent="0.2">
      <c r="A19" s="8">
        <v>3796</v>
      </c>
      <c r="B19" s="9" t="s">
        <v>91</v>
      </c>
      <c r="C19" s="10">
        <v>43301</v>
      </c>
      <c r="D19" s="11">
        <v>179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99</v>
      </c>
      <c r="J19" s="12" t="s">
        <v>100</v>
      </c>
      <c r="K19" s="13" t="s">
        <v>40</v>
      </c>
      <c r="L19" s="11" t="str">
        <f>"000006"</f>
        <v>000006</v>
      </c>
      <c r="M19" s="10">
        <v>42930</v>
      </c>
      <c r="N19" s="11" t="str">
        <f>"000129"</f>
        <v>000129</v>
      </c>
      <c r="O19" s="10">
        <v>43181</v>
      </c>
      <c r="P19" s="11" t="str">
        <f>"000131"</f>
        <v>000131</v>
      </c>
      <c r="Q19" s="10">
        <v>43181</v>
      </c>
      <c r="R19" s="11">
        <v>16</v>
      </c>
      <c r="S19" s="11" t="str">
        <f>"004031"</f>
        <v>004031</v>
      </c>
      <c r="T19" s="10">
        <v>43300</v>
      </c>
      <c r="U19" s="14">
        <v>1.6328</v>
      </c>
      <c r="V19" s="14">
        <v>0.67093999999999998</v>
      </c>
      <c r="W19" s="14">
        <v>0.96186000000000005</v>
      </c>
      <c r="X19" s="11">
        <v>134</v>
      </c>
      <c r="Y19" s="10">
        <v>43301</v>
      </c>
      <c r="Z19" s="11">
        <v>0</v>
      </c>
      <c r="AA19" s="12" t="s">
        <v>101</v>
      </c>
      <c r="AB19" s="11" t="s">
        <v>102</v>
      </c>
      <c r="AC19" s="12" t="s">
        <v>103</v>
      </c>
      <c r="AD19" s="11" t="s">
        <v>104</v>
      </c>
      <c r="AE19" s="12" t="s">
        <v>105</v>
      </c>
      <c r="AF19" s="14">
        <v>1.6327999999999999E-2</v>
      </c>
      <c r="AG19" s="11" t="s">
        <v>54</v>
      </c>
    </row>
    <row r="20" spans="1:33" x14ac:dyDescent="0.2">
      <c r="A20" s="8">
        <v>4027</v>
      </c>
      <c r="B20" s="9" t="s">
        <v>91</v>
      </c>
      <c r="C20" s="10">
        <v>43307</v>
      </c>
      <c r="D20" s="11">
        <v>179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111</v>
      </c>
      <c r="J20" s="12" t="s">
        <v>112</v>
      </c>
      <c r="K20" s="13" t="s">
        <v>40</v>
      </c>
      <c r="L20" s="11" t="str">
        <f>"000010"</f>
        <v>000010</v>
      </c>
      <c r="M20" s="10">
        <v>42836</v>
      </c>
      <c r="N20" s="11" t="str">
        <f>"000012"</f>
        <v>000012</v>
      </c>
      <c r="O20" s="10">
        <v>42870</v>
      </c>
      <c r="P20" s="11" t="str">
        <f>"000062"</f>
        <v>000062</v>
      </c>
      <c r="Q20" s="10">
        <v>42871</v>
      </c>
      <c r="R20" s="11">
        <v>17</v>
      </c>
      <c r="S20" s="11" t="str">
        <f>"003988"</f>
        <v>003988</v>
      </c>
      <c r="T20" s="10">
        <v>43300</v>
      </c>
      <c r="U20" s="14">
        <v>3.4904500000000001</v>
      </c>
      <c r="V20" s="14">
        <v>0.24782000000000001</v>
      </c>
      <c r="W20" s="14">
        <v>3.2426300000000001</v>
      </c>
      <c r="X20" s="11">
        <v>142</v>
      </c>
      <c r="Y20" s="10">
        <v>43307</v>
      </c>
      <c r="Z20" s="11">
        <v>0</v>
      </c>
      <c r="AA20" s="12" t="s">
        <v>113</v>
      </c>
      <c r="AB20" s="11" t="s">
        <v>52</v>
      </c>
      <c r="AC20" s="12" t="s">
        <v>53</v>
      </c>
      <c r="AD20" s="11" t="s">
        <v>104</v>
      </c>
      <c r="AE20" s="12" t="s">
        <v>105</v>
      </c>
      <c r="AF20" s="14">
        <v>3.4904499999999998E-2</v>
      </c>
      <c r="AG20" s="11" t="s">
        <v>54</v>
      </c>
    </row>
    <row r="21" spans="1:33" x14ac:dyDescent="0.2">
      <c r="A21" s="8">
        <v>4331</v>
      </c>
      <c r="B21" s="9" t="s">
        <v>114</v>
      </c>
      <c r="C21" s="10">
        <v>43315</v>
      </c>
      <c r="D21" s="11">
        <v>179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115</v>
      </c>
      <c r="J21" s="12" t="s">
        <v>116</v>
      </c>
      <c r="K21" s="13" t="s">
        <v>40</v>
      </c>
      <c r="L21" s="11" t="str">
        <f>"000093"</f>
        <v>000093</v>
      </c>
      <c r="M21" s="10">
        <v>42054</v>
      </c>
      <c r="N21" s="11" t="str">
        <f>"000024"</f>
        <v>000024</v>
      </c>
      <c r="O21" s="10">
        <v>42744</v>
      </c>
      <c r="P21" s="11" t="str">
        <f>"000479"</f>
        <v>000479</v>
      </c>
      <c r="Q21" s="10">
        <v>42766</v>
      </c>
      <c r="R21" s="11">
        <v>14</v>
      </c>
      <c r="S21" s="11" t="str">
        <f>"004511"</f>
        <v>004511</v>
      </c>
      <c r="T21" s="10">
        <v>43308</v>
      </c>
      <c r="U21" s="14">
        <v>98.754450000000006</v>
      </c>
      <c r="V21" s="14">
        <v>15.89733</v>
      </c>
      <c r="W21" s="14">
        <v>82.857119999999995</v>
      </c>
      <c r="X21" s="11">
        <v>152</v>
      </c>
      <c r="Y21" s="10">
        <v>43315</v>
      </c>
      <c r="Z21" s="11">
        <v>9448021479</v>
      </c>
      <c r="AA21" s="12" t="s">
        <v>63</v>
      </c>
      <c r="AB21" s="11" t="s">
        <v>117</v>
      </c>
      <c r="AC21" s="12" t="s">
        <v>118</v>
      </c>
      <c r="AD21" s="11" t="s">
        <v>44</v>
      </c>
      <c r="AE21" s="12" t="s">
        <v>45</v>
      </c>
      <c r="AF21" s="14">
        <v>0.98754450000000005</v>
      </c>
      <c r="AG21" s="11" t="s">
        <v>54</v>
      </c>
    </row>
    <row r="22" spans="1:33" x14ac:dyDescent="0.2">
      <c r="A22" s="8">
        <v>6294</v>
      </c>
      <c r="B22" s="9" t="s">
        <v>119</v>
      </c>
      <c r="C22" s="10">
        <v>43385</v>
      </c>
      <c r="D22" s="11">
        <v>179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120</v>
      </c>
      <c r="J22" s="12" t="s">
        <v>121</v>
      </c>
      <c r="K22" s="13" t="s">
        <v>40</v>
      </c>
      <c r="L22" s="11" t="str">
        <f>"000077"</f>
        <v>000077</v>
      </c>
      <c r="M22" s="10">
        <v>42807</v>
      </c>
      <c r="N22" s="11" t="str">
        <f>"000010"</f>
        <v>000010</v>
      </c>
      <c r="O22" s="10">
        <v>42853</v>
      </c>
      <c r="P22" s="11" t="str">
        <f>"000014"</f>
        <v>000014</v>
      </c>
      <c r="Q22" s="10">
        <v>42853</v>
      </c>
      <c r="R22" s="11">
        <v>17</v>
      </c>
      <c r="S22" s="11" t="str">
        <f>"006035"</f>
        <v>006035</v>
      </c>
      <c r="T22" s="10">
        <v>43374</v>
      </c>
      <c r="U22" s="14">
        <v>9.7845600000000008</v>
      </c>
      <c r="V22" s="14">
        <v>0.73736999999999997</v>
      </c>
      <c r="W22" s="14">
        <v>9.0471900000000005</v>
      </c>
      <c r="X22" s="11">
        <v>230</v>
      </c>
      <c r="Y22" s="10">
        <v>43385</v>
      </c>
      <c r="Z22" s="11">
        <v>9900100668</v>
      </c>
      <c r="AA22" s="12" t="s">
        <v>122</v>
      </c>
      <c r="AB22" s="11" t="s">
        <v>52</v>
      </c>
      <c r="AC22" s="12" t="s">
        <v>53</v>
      </c>
      <c r="AD22" s="11" t="s">
        <v>44</v>
      </c>
      <c r="AE22" s="12" t="s">
        <v>45</v>
      </c>
      <c r="AF22" s="14">
        <f t="shared" ref="AF22:AF33" si="0">U22/100</f>
        <v>9.7845600000000005E-2</v>
      </c>
      <c r="AG22" s="11" t="s">
        <v>54</v>
      </c>
    </row>
    <row r="23" spans="1:33" x14ac:dyDescent="0.2">
      <c r="A23" s="8">
        <v>6650</v>
      </c>
      <c r="B23" s="9" t="s">
        <v>119</v>
      </c>
      <c r="C23" s="10">
        <v>43389</v>
      </c>
      <c r="D23" s="11">
        <v>179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55</v>
      </c>
      <c r="J23" s="12" t="s">
        <v>56</v>
      </c>
      <c r="K23" s="13" t="s">
        <v>40</v>
      </c>
      <c r="L23" s="11" t="str">
        <f>"000007"</f>
        <v>000007</v>
      </c>
      <c r="M23" s="10">
        <v>42501</v>
      </c>
      <c r="N23" s="11" t="str">
        <f>"000001"</f>
        <v>000001</v>
      </c>
      <c r="O23" s="10">
        <v>42949</v>
      </c>
      <c r="P23" s="11" t="str">
        <f>"000001"</f>
        <v>000001</v>
      </c>
      <c r="Q23" s="10">
        <v>42970</v>
      </c>
      <c r="R23" s="11">
        <v>16</v>
      </c>
      <c r="S23" s="11" t="str">
        <f>"006651"</f>
        <v>006651</v>
      </c>
      <c r="T23" s="10">
        <v>43385</v>
      </c>
      <c r="U23" s="14">
        <v>5.0458400000000001</v>
      </c>
      <c r="V23" s="14">
        <v>0.10596999999999999</v>
      </c>
      <c r="W23" s="14">
        <v>4.93987</v>
      </c>
      <c r="X23" s="11">
        <v>239</v>
      </c>
      <c r="Y23" s="10">
        <v>43389</v>
      </c>
      <c r="Z23" s="11">
        <v>9880306869</v>
      </c>
      <c r="AA23" s="12" t="s">
        <v>58</v>
      </c>
      <c r="AB23" s="11" t="s">
        <v>52</v>
      </c>
      <c r="AC23" s="12" t="s">
        <v>53</v>
      </c>
      <c r="AD23" s="11" t="s">
        <v>44</v>
      </c>
      <c r="AE23" s="12" t="s">
        <v>45</v>
      </c>
      <c r="AF23" s="14">
        <f t="shared" si="0"/>
        <v>5.04584E-2</v>
      </c>
      <c r="AG23" s="11" t="s">
        <v>54</v>
      </c>
    </row>
    <row r="24" spans="1:33" x14ac:dyDescent="0.2">
      <c r="A24" s="8">
        <v>8068</v>
      </c>
      <c r="B24" s="9" t="s">
        <v>123</v>
      </c>
      <c r="C24" s="10">
        <v>43455</v>
      </c>
      <c r="D24" s="11">
        <v>179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124</v>
      </c>
      <c r="J24" s="12" t="s">
        <v>125</v>
      </c>
      <c r="K24" s="13" t="s">
        <v>40</v>
      </c>
      <c r="L24" s="11" t="str">
        <f>"000062"</f>
        <v>000062</v>
      </c>
      <c r="M24" s="10">
        <v>42803</v>
      </c>
      <c r="N24" s="11" t="str">
        <f>"000018"</f>
        <v>000018</v>
      </c>
      <c r="O24" s="10">
        <v>42884</v>
      </c>
      <c r="P24" s="11" t="str">
        <f>"000048"</f>
        <v>000048</v>
      </c>
      <c r="Q24" s="10">
        <v>42892</v>
      </c>
      <c r="R24" s="11">
        <v>17</v>
      </c>
      <c r="S24" s="11" t="str">
        <f>"008133"</f>
        <v>008133</v>
      </c>
      <c r="T24" s="10">
        <v>43454</v>
      </c>
      <c r="U24" s="14">
        <v>9.6018799999999995</v>
      </c>
      <c r="V24" s="14">
        <v>0.66937999999999998</v>
      </c>
      <c r="W24" s="14">
        <v>8.9324999999999992</v>
      </c>
      <c r="X24" s="11">
        <v>301</v>
      </c>
      <c r="Y24" s="10">
        <v>43455</v>
      </c>
      <c r="Z24" s="11">
        <v>9731120853</v>
      </c>
      <c r="AA24" s="12" t="s">
        <v>126</v>
      </c>
      <c r="AB24" s="11" t="s">
        <v>52</v>
      </c>
      <c r="AC24" s="12" t="s">
        <v>53</v>
      </c>
      <c r="AD24" s="11" t="s">
        <v>44</v>
      </c>
      <c r="AE24" s="12" t="s">
        <v>45</v>
      </c>
      <c r="AF24" s="14">
        <f t="shared" si="0"/>
        <v>9.6018800000000001E-2</v>
      </c>
      <c r="AG24" s="11" t="s">
        <v>54</v>
      </c>
    </row>
    <row r="25" spans="1:33" x14ac:dyDescent="0.2">
      <c r="A25" s="8">
        <v>8316</v>
      </c>
      <c r="B25" s="9" t="s">
        <v>127</v>
      </c>
      <c r="C25" s="10">
        <v>43467</v>
      </c>
      <c r="D25" s="11">
        <v>179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128</v>
      </c>
      <c r="J25" s="12" t="s">
        <v>129</v>
      </c>
      <c r="K25" s="13" t="s">
        <v>50</v>
      </c>
      <c r="L25" s="11" t="str">
        <f>"000053"</f>
        <v>000053</v>
      </c>
      <c r="M25" s="10">
        <v>43068</v>
      </c>
      <c r="N25" s="11" t="str">
        <f>"000001"</f>
        <v>000001</v>
      </c>
      <c r="O25" s="10">
        <v>43202</v>
      </c>
      <c r="P25" s="11" t="str">
        <f>"000008"</f>
        <v>000008</v>
      </c>
      <c r="Q25" s="10">
        <v>43215</v>
      </c>
      <c r="R25" s="11"/>
      <c r="S25" s="11" t="str">
        <f>"008195"</f>
        <v>008195</v>
      </c>
      <c r="T25" s="10">
        <v>43455</v>
      </c>
      <c r="U25" s="14">
        <v>9.8673999999999999</v>
      </c>
      <c r="V25" s="14">
        <v>0.44362000000000001</v>
      </c>
      <c r="W25" s="14">
        <v>9.4237800000000007</v>
      </c>
      <c r="X25" s="11">
        <v>310</v>
      </c>
      <c r="Y25" s="10">
        <v>43467</v>
      </c>
      <c r="Z25" s="11">
        <v>9448040740</v>
      </c>
      <c r="AA25" s="12" t="s">
        <v>130</v>
      </c>
      <c r="AB25" s="11" t="s">
        <v>52</v>
      </c>
      <c r="AC25" s="12" t="s">
        <v>53</v>
      </c>
      <c r="AD25" s="11" t="s">
        <v>44</v>
      </c>
      <c r="AE25" s="12" t="s">
        <v>45</v>
      </c>
      <c r="AF25" s="14">
        <f t="shared" si="0"/>
        <v>9.8673999999999998E-2</v>
      </c>
      <c r="AG25" s="11" t="s">
        <v>46</v>
      </c>
    </row>
    <row r="26" spans="1:33" x14ac:dyDescent="0.2">
      <c r="A26" s="8">
        <v>8317</v>
      </c>
      <c r="B26" s="9" t="s">
        <v>127</v>
      </c>
      <c r="C26" s="10">
        <v>43467</v>
      </c>
      <c r="D26" s="11">
        <v>179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131</v>
      </c>
      <c r="J26" s="12" t="s">
        <v>132</v>
      </c>
      <c r="K26" s="13" t="s">
        <v>133</v>
      </c>
      <c r="L26" s="11" t="str">
        <f>"000054"</f>
        <v>000054</v>
      </c>
      <c r="M26" s="10">
        <v>43068</v>
      </c>
      <c r="N26" s="11" t="str">
        <f>"000002"</f>
        <v>000002</v>
      </c>
      <c r="O26" s="10">
        <v>43202</v>
      </c>
      <c r="P26" s="11" t="str">
        <f>"000009"</f>
        <v>000009</v>
      </c>
      <c r="Q26" s="10">
        <v>43215</v>
      </c>
      <c r="R26" s="11"/>
      <c r="S26" s="11" t="str">
        <f>"008199"</f>
        <v>008199</v>
      </c>
      <c r="T26" s="10">
        <v>43455</v>
      </c>
      <c r="U26" s="14">
        <v>9.8620000000000001</v>
      </c>
      <c r="V26" s="14">
        <v>0.45413999999999999</v>
      </c>
      <c r="W26" s="14">
        <v>9.4078599999999994</v>
      </c>
      <c r="X26" s="11">
        <v>310</v>
      </c>
      <c r="Y26" s="10">
        <v>43467</v>
      </c>
      <c r="Z26" s="11">
        <v>9448040740</v>
      </c>
      <c r="AA26" s="12" t="s">
        <v>134</v>
      </c>
      <c r="AB26" s="11" t="s">
        <v>52</v>
      </c>
      <c r="AC26" s="12" t="s">
        <v>53</v>
      </c>
      <c r="AD26" s="11" t="s">
        <v>44</v>
      </c>
      <c r="AE26" s="12" t="s">
        <v>45</v>
      </c>
      <c r="AF26" s="14">
        <f t="shared" si="0"/>
        <v>9.8619999999999999E-2</v>
      </c>
      <c r="AG26" s="11" t="s">
        <v>46</v>
      </c>
    </row>
    <row r="27" spans="1:33" x14ac:dyDescent="0.2">
      <c r="A27" s="8">
        <v>8354</v>
      </c>
      <c r="B27" s="9" t="s">
        <v>127</v>
      </c>
      <c r="C27" s="10">
        <v>43467</v>
      </c>
      <c r="D27" s="11">
        <v>179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135</v>
      </c>
      <c r="J27" s="12" t="s">
        <v>136</v>
      </c>
      <c r="K27" s="13" t="s">
        <v>76</v>
      </c>
      <c r="L27" s="11" t="str">
        <f>"000063"</f>
        <v>000063</v>
      </c>
      <c r="M27" s="10">
        <v>42802</v>
      </c>
      <c r="N27" s="11" t="str">
        <f>"000008"</f>
        <v>000008</v>
      </c>
      <c r="O27" s="10">
        <v>43017</v>
      </c>
      <c r="P27" s="11" t="str">
        <f>"000013"</f>
        <v>000013</v>
      </c>
      <c r="Q27" s="10">
        <v>43017</v>
      </c>
      <c r="R27" s="11"/>
      <c r="S27" s="11" t="str">
        <f>"008036"</f>
        <v>008036</v>
      </c>
      <c r="T27" s="10">
        <v>43451</v>
      </c>
      <c r="U27" s="14">
        <v>6.6265900000000002</v>
      </c>
      <c r="V27" s="14">
        <v>0.33538000000000001</v>
      </c>
      <c r="W27" s="14">
        <v>6.2912100000000004</v>
      </c>
      <c r="X27" s="11">
        <v>311</v>
      </c>
      <c r="Y27" s="10">
        <v>43467</v>
      </c>
      <c r="Z27" s="11">
        <v>9845950488</v>
      </c>
      <c r="AA27" s="12" t="s">
        <v>137</v>
      </c>
      <c r="AB27" s="11" t="s">
        <v>52</v>
      </c>
      <c r="AC27" s="12" t="s">
        <v>53</v>
      </c>
      <c r="AD27" s="11" t="s">
        <v>44</v>
      </c>
      <c r="AE27" s="12" t="s">
        <v>45</v>
      </c>
      <c r="AF27" s="14">
        <f t="shared" si="0"/>
        <v>6.6265900000000003E-2</v>
      </c>
      <c r="AG27" s="11" t="s">
        <v>54</v>
      </c>
    </row>
    <row r="28" spans="1:33" x14ac:dyDescent="0.2">
      <c r="A28" s="8">
        <v>8355</v>
      </c>
      <c r="B28" s="9" t="s">
        <v>127</v>
      </c>
      <c r="C28" s="10">
        <v>43467</v>
      </c>
      <c r="D28" s="11">
        <v>179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138</v>
      </c>
      <c r="J28" s="12" t="s">
        <v>139</v>
      </c>
      <c r="K28" s="13" t="s">
        <v>40</v>
      </c>
      <c r="L28" s="11" t="str">
        <f>"000064"</f>
        <v>000064</v>
      </c>
      <c r="M28" s="10">
        <v>42803</v>
      </c>
      <c r="N28" s="11" t="str">
        <f>"000013"</f>
        <v>000013</v>
      </c>
      <c r="O28" s="10">
        <v>43059</v>
      </c>
      <c r="P28" s="11" t="str">
        <f>"000033"</f>
        <v>000033</v>
      </c>
      <c r="Q28" s="10">
        <v>43080</v>
      </c>
      <c r="R28" s="11"/>
      <c r="S28" s="11" t="str">
        <f>"008037"</f>
        <v>008037</v>
      </c>
      <c r="T28" s="10">
        <v>43451</v>
      </c>
      <c r="U28" s="14">
        <v>2.7163900000000001</v>
      </c>
      <c r="V28" s="14">
        <v>0.23576</v>
      </c>
      <c r="W28" s="14">
        <v>2.4806300000000001</v>
      </c>
      <c r="X28" s="11">
        <v>311</v>
      </c>
      <c r="Y28" s="10">
        <v>43467</v>
      </c>
      <c r="Z28" s="11">
        <v>9845950488</v>
      </c>
      <c r="AA28" s="12" t="s">
        <v>137</v>
      </c>
      <c r="AB28" s="11" t="s">
        <v>52</v>
      </c>
      <c r="AC28" s="12" t="s">
        <v>53</v>
      </c>
      <c r="AD28" s="11" t="s">
        <v>44</v>
      </c>
      <c r="AE28" s="12" t="s">
        <v>45</v>
      </c>
      <c r="AF28" s="14">
        <f t="shared" si="0"/>
        <v>2.7163900000000001E-2</v>
      </c>
      <c r="AG28" s="11" t="s">
        <v>54</v>
      </c>
    </row>
    <row r="29" spans="1:33" x14ac:dyDescent="0.2">
      <c r="A29" s="8">
        <v>8526</v>
      </c>
      <c r="B29" s="9" t="s">
        <v>127</v>
      </c>
      <c r="C29" s="10">
        <v>43475</v>
      </c>
      <c r="D29" s="11">
        <v>179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140</v>
      </c>
      <c r="J29" s="12" t="s">
        <v>141</v>
      </c>
      <c r="K29" s="13" t="s">
        <v>67</v>
      </c>
      <c r="L29" s="11" t="str">
        <f>"000063"</f>
        <v>000063</v>
      </c>
      <c r="M29" s="10">
        <v>43064</v>
      </c>
      <c r="N29" s="11" t="str">
        <f>"000019"</f>
        <v>000019</v>
      </c>
      <c r="O29" s="10">
        <v>43069</v>
      </c>
      <c r="P29" s="11" t="str">
        <f>"000025"</f>
        <v>000025</v>
      </c>
      <c r="Q29" s="10">
        <v>43069</v>
      </c>
      <c r="R29" s="11"/>
      <c r="S29" s="11" t="str">
        <f>"008150"</f>
        <v>008150</v>
      </c>
      <c r="T29" s="10">
        <v>43455</v>
      </c>
      <c r="U29" s="14">
        <v>9.5427</v>
      </c>
      <c r="V29" s="14">
        <v>0.46007999999999999</v>
      </c>
      <c r="W29" s="14">
        <v>9.0826200000000004</v>
      </c>
      <c r="X29" s="11">
        <v>320</v>
      </c>
      <c r="Y29" s="10">
        <v>43475</v>
      </c>
      <c r="Z29" s="11">
        <v>9845205942</v>
      </c>
      <c r="AA29" s="12" t="s">
        <v>142</v>
      </c>
      <c r="AB29" s="11" t="s">
        <v>52</v>
      </c>
      <c r="AC29" s="12" t="s">
        <v>53</v>
      </c>
      <c r="AD29" s="11" t="s">
        <v>68</v>
      </c>
      <c r="AE29" s="12" t="s">
        <v>69</v>
      </c>
      <c r="AF29" s="14">
        <f t="shared" si="0"/>
        <v>9.5426999999999998E-2</v>
      </c>
      <c r="AG29" s="11" t="s">
        <v>54</v>
      </c>
    </row>
    <row r="30" spans="1:33" x14ac:dyDescent="0.2">
      <c r="A30" s="8">
        <v>8984</v>
      </c>
      <c r="B30" s="9" t="s">
        <v>143</v>
      </c>
      <c r="C30" s="10">
        <v>43502</v>
      </c>
      <c r="D30" s="11">
        <v>179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144</v>
      </c>
      <c r="J30" s="12" t="s">
        <v>145</v>
      </c>
      <c r="K30" s="13" t="s">
        <v>76</v>
      </c>
      <c r="L30" s="11" t="str">
        <f>"000114"</f>
        <v>000114</v>
      </c>
      <c r="M30" s="10">
        <v>42851</v>
      </c>
      <c r="N30" s="11" t="str">
        <f>"000035"</f>
        <v>000035</v>
      </c>
      <c r="O30" s="10">
        <v>43453</v>
      </c>
      <c r="P30" s="11" t="str">
        <f>"000100"</f>
        <v>000100</v>
      </c>
      <c r="Q30" s="10">
        <v>43456</v>
      </c>
      <c r="R30" s="11"/>
      <c r="S30" s="11" t="str">
        <f>"009060"</f>
        <v>009060</v>
      </c>
      <c r="T30" s="10">
        <v>43501</v>
      </c>
      <c r="U30" s="14">
        <v>14.9636</v>
      </c>
      <c r="V30" s="14">
        <v>2.0466799999999998</v>
      </c>
      <c r="W30" s="14">
        <v>12.916919999999999</v>
      </c>
      <c r="X30" s="11">
        <v>342</v>
      </c>
      <c r="Y30" s="10">
        <v>43502</v>
      </c>
      <c r="Z30" s="11">
        <v>9448021474</v>
      </c>
      <c r="AA30" s="12" t="s">
        <v>63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f t="shared" si="0"/>
        <v>0.14963599999999999</v>
      </c>
      <c r="AG30" s="11" t="s">
        <v>46</v>
      </c>
    </row>
    <row r="31" spans="1:33" x14ac:dyDescent="0.2">
      <c r="A31" s="8">
        <v>8985</v>
      </c>
      <c r="B31" s="9" t="s">
        <v>143</v>
      </c>
      <c r="C31" s="10">
        <v>43502</v>
      </c>
      <c r="D31" s="11">
        <v>179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146</v>
      </c>
      <c r="J31" s="12" t="s">
        <v>147</v>
      </c>
      <c r="K31" s="13" t="s">
        <v>40</v>
      </c>
      <c r="L31" s="11" t="str">
        <f>"000113"</f>
        <v>000113</v>
      </c>
      <c r="M31" s="10">
        <v>42851</v>
      </c>
      <c r="N31" s="11" t="str">
        <f>"000036"</f>
        <v>000036</v>
      </c>
      <c r="O31" s="10">
        <v>43453</v>
      </c>
      <c r="P31" s="11" t="str">
        <f>"000101"</f>
        <v>000101</v>
      </c>
      <c r="Q31" s="10">
        <v>43456</v>
      </c>
      <c r="R31" s="11"/>
      <c r="S31" s="11" t="str">
        <f>"009061"</f>
        <v>009061</v>
      </c>
      <c r="T31" s="10">
        <v>43501</v>
      </c>
      <c r="U31" s="14">
        <v>8.3634299999999993</v>
      </c>
      <c r="V31" s="14">
        <v>1.20736</v>
      </c>
      <c r="W31" s="14">
        <v>7.1560699999999997</v>
      </c>
      <c r="X31" s="11">
        <v>342</v>
      </c>
      <c r="Y31" s="10">
        <v>43502</v>
      </c>
      <c r="Z31" s="11">
        <v>9448021479</v>
      </c>
      <c r="AA31" s="12" t="s">
        <v>63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0"/>
        <v>8.3634299999999995E-2</v>
      </c>
      <c r="AG31" s="11" t="s">
        <v>46</v>
      </c>
    </row>
    <row r="32" spans="1:33" x14ac:dyDescent="0.2">
      <c r="A32" s="8">
        <v>8990</v>
      </c>
      <c r="B32" s="9" t="s">
        <v>143</v>
      </c>
      <c r="C32" s="10">
        <v>43503</v>
      </c>
      <c r="D32" s="11">
        <v>179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148</v>
      </c>
      <c r="J32" s="12" t="s">
        <v>149</v>
      </c>
      <c r="K32" s="13" t="s">
        <v>150</v>
      </c>
      <c r="L32" s="11" t="str">
        <f>"000090"</f>
        <v>000090</v>
      </c>
      <c r="M32" s="10">
        <v>43341</v>
      </c>
      <c r="N32" s="11" t="str">
        <f>"000033"</f>
        <v>000033</v>
      </c>
      <c r="O32" s="10">
        <v>43447</v>
      </c>
      <c r="P32" s="11" t="str">
        <f>"000102"</f>
        <v>000102</v>
      </c>
      <c r="Q32" s="10">
        <v>43461</v>
      </c>
      <c r="R32" s="11"/>
      <c r="S32" s="11" t="str">
        <f>"008846"</f>
        <v>008846</v>
      </c>
      <c r="T32" s="10">
        <v>43484</v>
      </c>
      <c r="U32" s="14">
        <v>11.91254</v>
      </c>
      <c r="V32" s="14">
        <v>1.5157499999999999</v>
      </c>
      <c r="W32" s="14">
        <v>10.396789999999999</v>
      </c>
      <c r="X32" s="11">
        <v>343</v>
      </c>
      <c r="Y32" s="10">
        <v>43503</v>
      </c>
      <c r="Z32" s="11">
        <v>9448021479</v>
      </c>
      <c r="AA32" s="12" t="s">
        <v>63</v>
      </c>
      <c r="AB32" s="11" t="s">
        <v>151</v>
      </c>
      <c r="AC32" s="12" t="s">
        <v>152</v>
      </c>
      <c r="AD32" s="11" t="s">
        <v>44</v>
      </c>
      <c r="AE32" s="12" t="s">
        <v>45</v>
      </c>
      <c r="AF32" s="14">
        <f t="shared" si="0"/>
        <v>0.11912539999999999</v>
      </c>
      <c r="AG32" s="11" t="s">
        <v>70</v>
      </c>
    </row>
    <row r="33" spans="1:33" x14ac:dyDescent="0.2">
      <c r="A33" s="8">
        <v>9473</v>
      </c>
      <c r="B33" s="9" t="s">
        <v>153</v>
      </c>
      <c r="C33" s="10">
        <v>43530</v>
      </c>
      <c r="D33" s="11">
        <v>179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154</v>
      </c>
      <c r="J33" s="12" t="s">
        <v>155</v>
      </c>
      <c r="K33" s="13" t="s">
        <v>156</v>
      </c>
      <c r="L33" s="11" t="str">
        <f>"000093"</f>
        <v>000093</v>
      </c>
      <c r="M33" s="10">
        <v>43357</v>
      </c>
      <c r="N33" s="11" t="str">
        <f>"000043"</f>
        <v>000043</v>
      </c>
      <c r="O33" s="10">
        <v>43479</v>
      </c>
      <c r="P33" s="11" t="str">
        <f>"000123"</f>
        <v>000123</v>
      </c>
      <c r="Q33" s="10">
        <v>43490</v>
      </c>
      <c r="R33" s="11"/>
      <c r="S33" s="11" t="str">
        <f>"009507"</f>
        <v>009507</v>
      </c>
      <c r="T33" s="10">
        <v>43525</v>
      </c>
      <c r="U33" s="14">
        <v>9.9994599999999991</v>
      </c>
      <c r="V33" s="14">
        <v>1.23851</v>
      </c>
      <c r="W33" s="14">
        <v>8.7609499999999993</v>
      </c>
      <c r="X33" s="11">
        <v>368</v>
      </c>
      <c r="Y33" s="10">
        <v>43530</v>
      </c>
      <c r="Z33" s="11">
        <v>9448021479</v>
      </c>
      <c r="AA33" s="12" t="s">
        <v>157</v>
      </c>
      <c r="AB33" s="11" t="s">
        <v>109</v>
      </c>
      <c r="AC33" s="12" t="s">
        <v>110</v>
      </c>
      <c r="AD33" s="11" t="s">
        <v>44</v>
      </c>
      <c r="AE33" s="12" t="s">
        <v>45</v>
      </c>
      <c r="AF33" s="14">
        <f t="shared" si="0"/>
        <v>9.9994599999999989E-2</v>
      </c>
      <c r="AG33" s="11" t="s">
        <v>70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2019-06-14T08:43:26Z</dcterms:modified>
</cp:coreProperties>
</file>