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6" i="1" l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AF8" i="1"/>
  <c r="S8" i="1"/>
  <c r="P8" i="1"/>
  <c r="N8" i="1"/>
  <c r="L8" i="1"/>
  <c r="AF7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<sst xmlns="http://schemas.openxmlformats.org/spreadsheetml/2006/main" count="243" uniqueCount="101">
  <si>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</si>
  <si>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</si>
  <si>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</si>
  <si>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</si>
  <si>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</si>
  <si>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</si>
  <si>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</si>
  <si>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</si>
  <si>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</si>
  <si>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</si>
  <si>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</si>
  <si>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</si>
  <si>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</si>
  <si>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</si>
  <si>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</si>
  <si>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</si>
  <si>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</si>
  <si>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</si>
  <si>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</si>
  <si>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</si>
  <si>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</si>
  <si>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</si>
  <si>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</si>
  <si>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</si>
  <si>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</si>
  <si>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</si>
  <si>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</si>
  <si>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</si>
  <si>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</si>
  <si>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</si>
  <si>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</si>
  <si>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</si>
  <si>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</si>
  <si>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July</t>
  </si>
  <si>
    <t>Chikkala Sandra</t>
  </si>
  <si>
    <t>Padmanabha Nagara</t>
  </si>
  <si>
    <t>South</t>
  </si>
  <si>
    <t>183-16-000007</t>
  </si>
  <si>
    <t>Improvements drain Reconstructions of culvert in ward no 183</t>
  </si>
  <si>
    <t>Footpaths &amp; Walkability</t>
  </si>
  <si>
    <t>T G SURAJ</t>
  </si>
  <si>
    <t>P1771</t>
  </si>
  <si>
    <t>Zone Works - POW Works</t>
  </si>
  <si>
    <t>ddo269</t>
  </si>
  <si>
    <t xml:space="preserve"> Assistant Executive Engineer Padmanabha Nagar South Zone</t>
  </si>
  <si>
    <t>Pending</t>
  </si>
  <si>
    <t>183-16-000001</t>
  </si>
  <si>
    <t>Operation and Maintenance of Street Lighting System in Ward No.183 Package S-1A of South Zone</t>
  </si>
  <si>
    <t>M/s.Vijayalakshmi Associates (K.S.mohan)</t>
  </si>
  <si>
    <t>P0300</t>
  </si>
  <si>
    <t>M and R to Street Lights - Replacement of Burnt Bulbs etc. (Package)</t>
  </si>
  <si>
    <t>ddo258</t>
  </si>
  <si>
    <t xml:space="preserve"> Executive Engineer Electrical South Zone</t>
  </si>
  <si>
    <t>183-16-000003</t>
  </si>
  <si>
    <t>Patchwork for Pothole and road cutting in Ward No-183.</t>
  </si>
  <si>
    <t>Roads &amp; Drivablility</t>
  </si>
  <si>
    <t>B C MANJESH</t>
  </si>
  <si>
    <t>183-16-000005</t>
  </si>
  <si>
    <t>Depot collection in ward no-183</t>
  </si>
  <si>
    <t>Other Ward Works</t>
  </si>
  <si>
    <t>A N NARASIMHAIAH</t>
  </si>
  <si>
    <t>September</t>
  </si>
  <si>
    <t>183-16-000013</t>
  </si>
  <si>
    <t>Concreting of narrow roads 11th 12th and 2nd B cross roads at Kuvempunagar in Ward No-183</t>
  </si>
  <si>
    <t>H N MANJEGOWDA</t>
  </si>
  <si>
    <t>183-16-000008</t>
  </si>
  <si>
    <t>Concreting of narrow roads 13th cross 2nd C and D Cross roads at Kuvempunagar Ittamadu in ward no 183</t>
  </si>
  <si>
    <t>October</t>
  </si>
  <si>
    <t>183-17-000020</t>
  </si>
  <si>
    <t>Concreting of narrow roads around Sri Gangamma Temple in Ward No-183</t>
  </si>
  <si>
    <t>N CHETHAN KUMAR</t>
  </si>
  <si>
    <t>183-17-000019</t>
  </si>
  <si>
    <t>Construction of Drain and Culvert around Sri Gangamma Temple Compound in Ward No-183.</t>
  </si>
  <si>
    <t xml:space="preserve">N CHETHAN KUMAR </t>
  </si>
  <si>
    <t>183-16-000012</t>
  </si>
  <si>
    <t>Providing missing water supply and UGD Lines Borewells Redoing of excavated portions and other works in ward no 183 Chikkalasandra</t>
  </si>
  <si>
    <t>Water &amp; Sanitary</t>
  </si>
  <si>
    <t>M RAVI BHUSHAN</t>
  </si>
  <si>
    <t>P1802</t>
  </si>
  <si>
    <t>Water Supply New Areas</t>
  </si>
  <si>
    <t>183-16-000006</t>
  </si>
  <si>
    <t>Improvements drain, kerbs and replacing of broken covering slabs in Ward No-183</t>
  </si>
  <si>
    <t>December</t>
  </si>
  <si>
    <t>183-17-000033</t>
  </si>
  <si>
    <t xml:space="preserve">Providing drinking water works in Ward No 183 in Padmanabnagar Division </t>
  </si>
  <si>
    <t>Drinking Water</t>
  </si>
  <si>
    <t>S SATHISH</t>
  </si>
  <si>
    <t>P3110</t>
  </si>
  <si>
    <t>14th Finance Commission Grant Works</t>
  </si>
  <si>
    <t>Spill Over</t>
  </si>
  <si>
    <t>January</t>
  </si>
  <si>
    <t>183-18-000032</t>
  </si>
  <si>
    <t xml:space="preserve">Development works to Indira Canteen premises in Word no- 183 Chikkalasandra. </t>
  </si>
  <si>
    <t>Indira Canteen</t>
  </si>
  <si>
    <t>TECHNICAL MANAGER (3) KRIDL</t>
  </si>
  <si>
    <t>P3106</t>
  </si>
  <si>
    <t>Nagarothana Works</t>
  </si>
  <si>
    <t>Current</t>
  </si>
  <si>
    <t>183-17-000022</t>
  </si>
  <si>
    <t>Improvements to drain and Concreting of 3rd Main and Cross roads at Ittamadu in Ward No-183.</t>
  </si>
  <si>
    <t>SRI GAJANANA CONSTRUCTIONS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</si>
</sst>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workbookViewId="0">
      <pane ySplit="1" topLeftCell="A2" activePane="bottomLeft" state="frozen"/>
      <selection activeCell="H1" sqref="H1"/>
      <selection pane="bottomLeft" activeCell="A2" sqref="A2:XFD1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3205</v>
      </c>
      <c r="B2" s="9" t="s">
        <v>33</v>
      </c>
      <c r="C2" s="10">
        <v>43290</v>
      </c>
      <c r="D2" s="11">
        <v>183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"000023"</f>
        <v>000023</v>
      </c>
      <c r="M2" s="10">
        <v>42552</v>
      </c>
      <c r="N2" s="11" t="str">
        <f>"000186"</f>
        <v>000186</v>
      </c>
      <c r="O2" s="10">
        <v>42718</v>
      </c>
      <c r="P2" s="11" t="str">
        <f>"000341"</f>
        <v>000341</v>
      </c>
      <c r="Q2" s="10">
        <v>42720</v>
      </c>
      <c r="R2" s="11">
        <v>16</v>
      </c>
      <c r="S2" s="11" t="str">
        <f>"003392"</f>
        <v>003392</v>
      </c>
      <c r="T2" s="10">
        <v>43288</v>
      </c>
      <c r="U2" s="14">
        <v>2.3353000000000002</v>
      </c>
      <c r="V2" s="14">
        <v>0.33374999999999999</v>
      </c>
      <c r="W2" s="14">
        <v>2.0015499999999999</v>
      </c>
      <c r="X2" s="11">
        <v>117</v>
      </c>
      <c r="Y2" s="10">
        <v>43290</v>
      </c>
      <c r="Z2" s="11">
        <v>9449854057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2.3353000000000002E-2</v>
      </c>
      <c r="AG2" s="11" t="s">
        <v>45</v>
      </c>
    </row>
    <row r="3" spans="1:33" x14ac:dyDescent="0.2">
      <c r="A3" s="8">
        <v>3624</v>
      </c>
      <c r="B3" s="9" t="s">
        <v>33</v>
      </c>
      <c r="C3" s="10">
        <v>43299</v>
      </c>
      <c r="D3" s="11">
        <v>183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"000035"</f>
        <v>000035</v>
      </c>
      <c r="M3" s="10">
        <v>42934</v>
      </c>
      <c r="N3" s="11" t="str">
        <f>"000140"</f>
        <v>000140</v>
      </c>
      <c r="O3" s="10">
        <v>43185</v>
      </c>
      <c r="P3" s="11" t="str">
        <f>"000145"</f>
        <v>000145</v>
      </c>
      <c r="Q3" s="10">
        <v>43185</v>
      </c>
      <c r="R3" s="11">
        <v>16</v>
      </c>
      <c r="S3" s="11" t="str">
        <f>"004310"</f>
        <v>004310</v>
      </c>
      <c r="T3" s="10">
        <v>43306</v>
      </c>
      <c r="U3" s="14">
        <v>7.8388900000000001</v>
      </c>
      <c r="V3" s="14">
        <v>0.65856999999999999</v>
      </c>
      <c r="W3" s="14">
        <v>7.18032</v>
      </c>
      <c r="X3" s="11">
        <v>127</v>
      </c>
      <c r="Y3" s="10">
        <v>43299</v>
      </c>
      <c r="Z3" s="11">
        <v>0</v>
      </c>
      <c r="AA3" s="12" t="s">
        <v>48</v>
      </c>
      <c r="AB3" s="11" t="s">
        <v>49</v>
      </c>
      <c r="AC3" s="12" t="s">
        <v>50</v>
      </c>
      <c r="AD3" s="11" t="s">
        <v>51</v>
      </c>
      <c r="AE3" s="12" t="s">
        <v>52</v>
      </c>
      <c r="AF3" s="14">
        <v>7.8388899999999997E-2</v>
      </c>
      <c r="AG3" s="11" t="s">
        <v>45</v>
      </c>
    </row>
    <row r="4" spans="1:33" x14ac:dyDescent="0.2">
      <c r="A4" s="8">
        <v>4029</v>
      </c>
      <c r="B4" s="9" t="s">
        <v>33</v>
      </c>
      <c r="C4" s="10">
        <v>43307</v>
      </c>
      <c r="D4" s="11">
        <v>183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53</v>
      </c>
      <c r="J4" s="12" t="s">
        <v>54</v>
      </c>
      <c r="K4" s="13" t="s">
        <v>55</v>
      </c>
      <c r="L4" s="11" t="str">
        <f>"000046"</f>
        <v>000046</v>
      </c>
      <c r="M4" s="10">
        <v>42748</v>
      </c>
      <c r="N4" s="11" t="str">
        <f>"000018"</f>
        <v>000018</v>
      </c>
      <c r="O4" s="10">
        <v>42852</v>
      </c>
      <c r="P4" s="11" t="str">
        <f>"000046"</f>
        <v>000046</v>
      </c>
      <c r="Q4" s="10">
        <v>42870</v>
      </c>
      <c r="R4" s="11">
        <v>16</v>
      </c>
      <c r="S4" s="11" t="str">
        <f>"004228"</f>
        <v>004228</v>
      </c>
      <c r="T4" s="10">
        <v>43305</v>
      </c>
      <c r="U4" s="14">
        <v>9.5875000000000004</v>
      </c>
      <c r="V4" s="14">
        <v>1.50295</v>
      </c>
      <c r="W4" s="14">
        <v>8.0845500000000001</v>
      </c>
      <c r="X4" s="11">
        <v>142</v>
      </c>
      <c r="Y4" s="10">
        <v>43307</v>
      </c>
      <c r="Z4" s="11">
        <v>9686600998</v>
      </c>
      <c r="AA4" s="12" t="s">
        <v>56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9.5875000000000002E-2</v>
      </c>
      <c r="AG4" s="11" t="s">
        <v>45</v>
      </c>
    </row>
    <row r="5" spans="1:33" x14ac:dyDescent="0.2">
      <c r="A5" s="8">
        <v>4030</v>
      </c>
      <c r="B5" s="9" t="s">
        <v>33</v>
      </c>
      <c r="C5" s="10">
        <v>43307</v>
      </c>
      <c r="D5" s="11">
        <v>183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57</v>
      </c>
      <c r="J5" s="12" t="s">
        <v>58</v>
      </c>
      <c r="K5" s="13" t="s">
        <v>59</v>
      </c>
      <c r="L5" s="11" t="str">
        <f>"000075"</f>
        <v>000075</v>
      </c>
      <c r="M5" s="10">
        <v>42404</v>
      </c>
      <c r="N5" s="11" t="str">
        <f>"000030"</f>
        <v>000030</v>
      </c>
      <c r="O5" s="10">
        <v>42858</v>
      </c>
      <c r="P5" s="11" t="str">
        <f>"000037"</f>
        <v>000037</v>
      </c>
      <c r="Q5" s="10">
        <v>42870</v>
      </c>
      <c r="R5" s="11">
        <v>16</v>
      </c>
      <c r="S5" s="11" t="str">
        <f>"004236"</f>
        <v>004236</v>
      </c>
      <c r="T5" s="10">
        <v>43305</v>
      </c>
      <c r="U5" s="14">
        <v>5.9358000000000004</v>
      </c>
      <c r="V5" s="14">
        <v>1.0387</v>
      </c>
      <c r="W5" s="14">
        <v>4.8971</v>
      </c>
      <c r="X5" s="11">
        <v>142</v>
      </c>
      <c r="Y5" s="10">
        <v>43307</v>
      </c>
      <c r="Z5" s="11">
        <v>7259223456</v>
      </c>
      <c r="AA5" s="12" t="s">
        <v>60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5.9358000000000001E-2</v>
      </c>
      <c r="AG5" s="11" t="s">
        <v>45</v>
      </c>
    </row>
    <row r="6" spans="1:33" x14ac:dyDescent="0.2">
      <c r="A6" s="8">
        <v>4184</v>
      </c>
      <c r="B6" s="9" t="s">
        <v>33</v>
      </c>
      <c r="C6" s="10">
        <v>43308</v>
      </c>
      <c r="D6" s="11">
        <v>183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46</v>
      </c>
      <c r="J6" s="12" t="s">
        <v>47</v>
      </c>
      <c r="K6" s="13" t="s">
        <v>39</v>
      </c>
      <c r="L6" s="11" t="str">
        <f>"000035"</f>
        <v>000035</v>
      </c>
      <c r="M6" s="10">
        <v>42934</v>
      </c>
      <c r="N6" s="11" t="str">
        <f>"000140"</f>
        <v>000140</v>
      </c>
      <c r="O6" s="10">
        <v>43185</v>
      </c>
      <c r="P6" s="11" t="str">
        <f>"000145"</f>
        <v>000145</v>
      </c>
      <c r="Q6" s="10">
        <v>43185</v>
      </c>
      <c r="R6" s="11">
        <v>16</v>
      </c>
      <c r="S6" s="11" t="str">
        <f>"004310"</f>
        <v>004310</v>
      </c>
      <c r="T6" s="10">
        <v>43306</v>
      </c>
      <c r="U6" s="14">
        <v>2.6085799999999999</v>
      </c>
      <c r="V6" s="14">
        <v>0.24521000000000001</v>
      </c>
      <c r="W6" s="14">
        <v>2.3633700000000002</v>
      </c>
      <c r="X6" s="11">
        <v>146</v>
      </c>
      <c r="Y6" s="10">
        <v>43308</v>
      </c>
      <c r="Z6" s="11">
        <v>0</v>
      </c>
      <c r="AA6" s="12" t="s">
        <v>48</v>
      </c>
      <c r="AB6" s="11" t="s">
        <v>49</v>
      </c>
      <c r="AC6" s="12" t="s">
        <v>50</v>
      </c>
      <c r="AD6" s="11" t="s">
        <v>51</v>
      </c>
      <c r="AE6" s="12" t="s">
        <v>52</v>
      </c>
      <c r="AF6" s="14">
        <v>2.6085799999999999E-2</v>
      </c>
      <c r="AG6" s="11" t="s">
        <v>45</v>
      </c>
    </row>
    <row r="7" spans="1:33" x14ac:dyDescent="0.2">
      <c r="A7" s="8">
        <v>5759</v>
      </c>
      <c r="B7" s="9" t="s">
        <v>61</v>
      </c>
      <c r="C7" s="10">
        <v>43370</v>
      </c>
      <c r="D7" s="11">
        <v>183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62</v>
      </c>
      <c r="J7" s="12" t="s">
        <v>63</v>
      </c>
      <c r="K7" s="13" t="s">
        <v>59</v>
      </c>
      <c r="L7" s="11" t="str">
        <f>"000007"</f>
        <v>000007</v>
      </c>
      <c r="M7" s="10">
        <v>42478</v>
      </c>
      <c r="N7" s="11" t="str">
        <f>"000245"</f>
        <v>000245</v>
      </c>
      <c r="O7" s="10">
        <v>42825</v>
      </c>
      <c r="P7" s="11" t="str">
        <f>"000001"</f>
        <v>000001</v>
      </c>
      <c r="Q7" s="10">
        <v>42828</v>
      </c>
      <c r="R7" s="11">
        <v>16</v>
      </c>
      <c r="S7" s="11" t="str">
        <f>"005846"</f>
        <v>005846</v>
      </c>
      <c r="T7" s="10">
        <v>43363</v>
      </c>
      <c r="U7" s="14">
        <v>19.1343</v>
      </c>
      <c r="V7" s="14">
        <v>2.6058500000000002</v>
      </c>
      <c r="W7" s="14">
        <v>16.528449999999999</v>
      </c>
      <c r="X7" s="11">
        <v>217</v>
      </c>
      <c r="Y7" s="10">
        <v>43370</v>
      </c>
      <c r="Z7" s="11">
        <v>9448174223</v>
      </c>
      <c r="AA7" s="12" t="s">
        <v>64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f t="shared" ref="AF7:AF16" si="0">U7/100</f>
        <v>0.19134299999999999</v>
      </c>
      <c r="AG7" s="11" t="s">
        <v>45</v>
      </c>
    </row>
    <row r="8" spans="1:33" x14ac:dyDescent="0.2">
      <c r="A8" s="8">
        <v>5760</v>
      </c>
      <c r="B8" s="9" t="s">
        <v>61</v>
      </c>
      <c r="C8" s="10">
        <v>43370</v>
      </c>
      <c r="D8" s="11">
        <v>183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65</v>
      </c>
      <c r="J8" s="12" t="s">
        <v>66</v>
      </c>
      <c r="K8" s="13" t="s">
        <v>59</v>
      </c>
      <c r="L8" s="11" t="str">
        <f>"000008"</f>
        <v>000008</v>
      </c>
      <c r="M8" s="10">
        <v>42478</v>
      </c>
      <c r="N8" s="11" t="str">
        <f>"000008"</f>
        <v>000008</v>
      </c>
      <c r="O8" s="10">
        <v>42829</v>
      </c>
      <c r="P8" s="11" t="str">
        <f>"000002"</f>
        <v>000002</v>
      </c>
      <c r="Q8" s="10">
        <v>42830</v>
      </c>
      <c r="R8" s="11">
        <v>16</v>
      </c>
      <c r="S8" s="11" t="str">
        <f>"005847"</f>
        <v>005847</v>
      </c>
      <c r="T8" s="10">
        <v>43363</v>
      </c>
      <c r="U8" s="14">
        <v>16.752800000000001</v>
      </c>
      <c r="V8" s="14">
        <v>2.3748499999999999</v>
      </c>
      <c r="W8" s="14">
        <v>14.37795</v>
      </c>
      <c r="X8" s="11">
        <v>217</v>
      </c>
      <c r="Y8" s="10">
        <v>43370</v>
      </c>
      <c r="Z8" s="11">
        <v>9448174223</v>
      </c>
      <c r="AA8" s="12" t="s">
        <v>64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f t="shared" si="0"/>
        <v>0.16752800000000001</v>
      </c>
      <c r="AG8" s="11" t="s">
        <v>45</v>
      </c>
    </row>
    <row r="9" spans="1:33" x14ac:dyDescent="0.2">
      <c r="A9" s="8">
        <v>6295</v>
      </c>
      <c r="B9" s="9" t="s">
        <v>67</v>
      </c>
      <c r="C9" s="10">
        <v>43385</v>
      </c>
      <c r="D9" s="11">
        <v>183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68</v>
      </c>
      <c r="J9" s="12" t="s">
        <v>69</v>
      </c>
      <c r="K9" s="13" t="s">
        <v>55</v>
      </c>
      <c r="L9" s="11" t="str">
        <f>"000113"</f>
        <v>000113</v>
      </c>
      <c r="M9" s="10">
        <v>42817</v>
      </c>
      <c r="N9" s="11" t="str">
        <f>"000027"</f>
        <v>000027</v>
      </c>
      <c r="O9" s="10">
        <v>42853</v>
      </c>
      <c r="P9" s="11" t="str">
        <f>"000031"</f>
        <v>000031</v>
      </c>
      <c r="Q9" s="10">
        <v>42853</v>
      </c>
      <c r="R9" s="11">
        <v>17</v>
      </c>
      <c r="S9" s="11" t="str">
        <f>"006033"</f>
        <v>006033</v>
      </c>
      <c r="T9" s="10">
        <v>43374</v>
      </c>
      <c r="U9" s="14">
        <v>14.255599999999999</v>
      </c>
      <c r="V9" s="14">
        <v>1.2194499999999999</v>
      </c>
      <c r="W9" s="14">
        <v>13.036149999999999</v>
      </c>
      <c r="X9" s="11">
        <v>230</v>
      </c>
      <c r="Y9" s="10">
        <v>43385</v>
      </c>
      <c r="Z9" s="11">
        <v>9902067334</v>
      </c>
      <c r="AA9" s="12" t="s">
        <v>70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f t="shared" si="0"/>
        <v>0.14255599999999999</v>
      </c>
      <c r="AG9" s="11" t="s">
        <v>45</v>
      </c>
    </row>
    <row r="10" spans="1:33" x14ac:dyDescent="0.2">
      <c r="A10" s="8">
        <v>6296</v>
      </c>
      <c r="B10" s="9" t="s">
        <v>67</v>
      </c>
      <c r="C10" s="10">
        <v>43385</v>
      </c>
      <c r="D10" s="11">
        <v>183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71</v>
      </c>
      <c r="J10" s="12" t="s">
        <v>72</v>
      </c>
      <c r="K10" s="13" t="s">
        <v>39</v>
      </c>
      <c r="L10" s="11" t="str">
        <f>"000114"</f>
        <v>000114</v>
      </c>
      <c r="M10" s="10">
        <v>42817</v>
      </c>
      <c r="N10" s="11" t="str">
        <f>"000028"</f>
        <v>000028</v>
      </c>
      <c r="O10" s="10">
        <v>42853</v>
      </c>
      <c r="P10" s="11" t="str">
        <f>"000032"</f>
        <v>000032</v>
      </c>
      <c r="Q10" s="10">
        <v>42853</v>
      </c>
      <c r="R10" s="11">
        <v>17</v>
      </c>
      <c r="S10" s="11" t="str">
        <f>"006034"</f>
        <v>006034</v>
      </c>
      <c r="T10" s="10">
        <v>43374</v>
      </c>
      <c r="U10" s="14">
        <v>14.0832</v>
      </c>
      <c r="V10" s="14">
        <v>1.1527000000000001</v>
      </c>
      <c r="W10" s="14">
        <v>12.9305</v>
      </c>
      <c r="X10" s="11">
        <v>230</v>
      </c>
      <c r="Y10" s="10">
        <v>43385</v>
      </c>
      <c r="Z10" s="11">
        <v>9902067334</v>
      </c>
      <c r="AA10" s="12" t="s">
        <v>73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f t="shared" si="0"/>
        <v>0.14083199999999998</v>
      </c>
      <c r="AG10" s="11" t="s">
        <v>45</v>
      </c>
    </row>
    <row r="11" spans="1:33" x14ac:dyDescent="0.2">
      <c r="A11" s="8">
        <v>6653</v>
      </c>
      <c r="B11" s="9" t="s">
        <v>67</v>
      </c>
      <c r="C11" s="10">
        <v>43389</v>
      </c>
      <c r="D11" s="11">
        <v>183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74</v>
      </c>
      <c r="J11" s="12" t="s">
        <v>75</v>
      </c>
      <c r="K11" s="13" t="s">
        <v>76</v>
      </c>
      <c r="L11" s="11" t="str">
        <f>"000069"</f>
        <v>000069</v>
      </c>
      <c r="M11" s="10">
        <v>43098</v>
      </c>
      <c r="N11" s="11" t="str">
        <f>"000046"</f>
        <v>000046</v>
      </c>
      <c r="O11" s="10">
        <v>43098</v>
      </c>
      <c r="P11" s="11" t="str">
        <f>"000075"</f>
        <v>000075</v>
      </c>
      <c r="Q11" s="10">
        <v>43099</v>
      </c>
      <c r="R11" s="11">
        <v>16</v>
      </c>
      <c r="S11" s="11" t="str">
        <f>"006466"</f>
        <v>006466</v>
      </c>
      <c r="T11" s="10">
        <v>43382</v>
      </c>
      <c r="U11" s="14">
        <v>17.734999999999999</v>
      </c>
      <c r="V11" s="14">
        <v>1.82525</v>
      </c>
      <c r="W11" s="14">
        <v>15.909750000000001</v>
      </c>
      <c r="X11" s="11">
        <v>241</v>
      </c>
      <c r="Y11" s="10">
        <v>43389</v>
      </c>
      <c r="Z11" s="11">
        <v>9448295688</v>
      </c>
      <c r="AA11" s="12" t="s">
        <v>77</v>
      </c>
      <c r="AB11" s="11" t="s">
        <v>78</v>
      </c>
      <c r="AC11" s="12" t="s">
        <v>79</v>
      </c>
      <c r="AD11" s="11" t="s">
        <v>43</v>
      </c>
      <c r="AE11" s="12" t="s">
        <v>44</v>
      </c>
      <c r="AF11" s="14">
        <f t="shared" si="0"/>
        <v>0.17735000000000001</v>
      </c>
      <c r="AG11" s="11" t="s">
        <v>45</v>
      </c>
    </row>
    <row r="12" spans="1:33" x14ac:dyDescent="0.2">
      <c r="A12" s="8">
        <v>7028</v>
      </c>
      <c r="B12" s="9" t="s">
        <v>67</v>
      </c>
      <c r="C12" s="10">
        <v>43403</v>
      </c>
      <c r="D12" s="11">
        <v>183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80</v>
      </c>
      <c r="J12" s="12" t="s">
        <v>81</v>
      </c>
      <c r="K12" s="13" t="s">
        <v>39</v>
      </c>
      <c r="L12" s="11" t="str">
        <f>"000074"</f>
        <v>000074</v>
      </c>
      <c r="M12" s="10">
        <v>42404</v>
      </c>
      <c r="N12" s="11" t="str">
        <f>"000029"</f>
        <v>000029</v>
      </c>
      <c r="O12" s="10">
        <v>42858</v>
      </c>
      <c r="P12" s="11" t="str">
        <f>"000042"</f>
        <v>000042</v>
      </c>
      <c r="Q12" s="10">
        <v>42870</v>
      </c>
      <c r="R12" s="11">
        <v>16</v>
      </c>
      <c r="S12" s="11" t="str">
        <f>"006754"</f>
        <v>006754</v>
      </c>
      <c r="T12" s="10">
        <v>43389</v>
      </c>
      <c r="U12" s="14">
        <v>4.5741300000000003</v>
      </c>
      <c r="V12" s="14">
        <v>0.58384999999999998</v>
      </c>
      <c r="W12" s="14">
        <v>3.9902799999999998</v>
      </c>
      <c r="X12" s="11">
        <v>255</v>
      </c>
      <c r="Y12" s="10">
        <v>43403</v>
      </c>
      <c r="Z12" s="11">
        <v>7259223456</v>
      </c>
      <c r="AA12" s="12" t="s">
        <v>60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f t="shared" si="0"/>
        <v>4.5741300000000006E-2</v>
      </c>
      <c r="AG12" s="11" t="s">
        <v>45</v>
      </c>
    </row>
    <row r="13" spans="1:33" x14ac:dyDescent="0.2">
      <c r="A13" s="8">
        <v>7029</v>
      </c>
      <c r="B13" s="9" t="s">
        <v>67</v>
      </c>
      <c r="C13" s="10">
        <v>43403</v>
      </c>
      <c r="D13" s="11">
        <v>183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80</v>
      </c>
      <c r="J13" s="12" t="s">
        <v>81</v>
      </c>
      <c r="K13" s="13" t="s">
        <v>39</v>
      </c>
      <c r="L13" s="11" t="str">
        <f>"000074"</f>
        <v>000074</v>
      </c>
      <c r="M13" s="10">
        <v>42404</v>
      </c>
      <c r="N13" s="11" t="str">
        <f>"000029"</f>
        <v>000029</v>
      </c>
      <c r="O13" s="10">
        <v>42858</v>
      </c>
      <c r="P13" s="11" t="str">
        <f>"000042"</f>
        <v>000042</v>
      </c>
      <c r="Q13" s="10">
        <v>42870</v>
      </c>
      <c r="R13" s="11">
        <v>16</v>
      </c>
      <c r="S13" s="11" t="str">
        <f>"006754"</f>
        <v>006754</v>
      </c>
      <c r="T13" s="10">
        <v>43389</v>
      </c>
      <c r="U13" s="14">
        <v>1.27214</v>
      </c>
      <c r="V13" s="14">
        <v>0.16664999999999999</v>
      </c>
      <c r="W13" s="14">
        <v>1.1054900000000001</v>
      </c>
      <c r="X13" s="11">
        <v>255</v>
      </c>
      <c r="Y13" s="10">
        <v>43403</v>
      </c>
      <c r="Z13" s="11">
        <v>7259223456</v>
      </c>
      <c r="AA13" s="12" t="s">
        <v>60</v>
      </c>
      <c r="AB13" s="11" t="s">
        <v>41</v>
      </c>
      <c r="AC13" s="12" t="s">
        <v>42</v>
      </c>
      <c r="AD13" s="11" t="s">
        <v>43</v>
      </c>
      <c r="AE13" s="12" t="s">
        <v>44</v>
      </c>
      <c r="AF13" s="14">
        <f t="shared" si="0"/>
        <v>1.2721400000000001E-2</v>
      </c>
      <c r="AG13" s="11" t="s">
        <v>45</v>
      </c>
    </row>
    <row r="14" spans="1:33" x14ac:dyDescent="0.2">
      <c r="A14" s="8">
        <v>7810</v>
      </c>
      <c r="B14" s="9" t="s">
        <v>82</v>
      </c>
      <c r="C14" s="10">
        <v>43448</v>
      </c>
      <c r="D14" s="11">
        <v>183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83</v>
      </c>
      <c r="J14" s="12" t="s">
        <v>84</v>
      </c>
      <c r="K14" s="13" t="s">
        <v>85</v>
      </c>
      <c r="L14" s="11" t="str">
        <f>"000031"</f>
        <v>000031</v>
      </c>
      <c r="M14" s="10">
        <v>42880</v>
      </c>
      <c r="N14" s="11" t="str">
        <f>"000069"</f>
        <v>000069</v>
      </c>
      <c r="O14" s="10">
        <v>43421</v>
      </c>
      <c r="P14" s="11" t="str">
        <f>"000135"</f>
        <v>000135</v>
      </c>
      <c r="Q14" s="10">
        <v>43421</v>
      </c>
      <c r="R14" s="11">
        <v>17</v>
      </c>
      <c r="S14" s="11" t="str">
        <f>"007959"</f>
        <v>007959</v>
      </c>
      <c r="T14" s="10">
        <v>43447</v>
      </c>
      <c r="U14" s="14">
        <v>11.401</v>
      </c>
      <c r="V14" s="14">
        <v>1.099</v>
      </c>
      <c r="W14" s="14">
        <v>10.302</v>
      </c>
      <c r="X14" s="11">
        <v>290</v>
      </c>
      <c r="Y14" s="10">
        <v>43448</v>
      </c>
      <c r="Z14" s="11">
        <v>9448040740</v>
      </c>
      <c r="AA14" s="12" t="s">
        <v>86</v>
      </c>
      <c r="AB14" s="11" t="s">
        <v>87</v>
      </c>
      <c r="AC14" s="12" t="s">
        <v>88</v>
      </c>
      <c r="AD14" s="11" t="s">
        <v>43</v>
      </c>
      <c r="AE14" s="12" t="s">
        <v>44</v>
      </c>
      <c r="AF14" s="14">
        <f t="shared" si="0"/>
        <v>0.11401</v>
      </c>
      <c r="AG14" s="11" t="s">
        <v>89</v>
      </c>
    </row>
    <row r="15" spans="1:33" x14ac:dyDescent="0.2">
      <c r="A15" s="8">
        <v>8364</v>
      </c>
      <c r="B15" s="9" t="s">
        <v>90</v>
      </c>
      <c r="C15" s="10">
        <v>43467</v>
      </c>
      <c r="D15" s="11">
        <v>183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91</v>
      </c>
      <c r="J15" s="12" t="s">
        <v>92</v>
      </c>
      <c r="K15" s="13" t="s">
        <v>93</v>
      </c>
      <c r="L15" s="11" t="str">
        <f>"000118"</f>
        <v>000118</v>
      </c>
      <c r="M15" s="10">
        <v>43383</v>
      </c>
      <c r="N15" s="11" t="str">
        <f>"000075"</f>
        <v>000075</v>
      </c>
      <c r="O15" s="10">
        <v>43437</v>
      </c>
      <c r="P15" s="11" t="str">
        <f>"000147"</f>
        <v>000147</v>
      </c>
      <c r="Q15" s="10">
        <v>43437</v>
      </c>
      <c r="R15" s="11"/>
      <c r="S15" s="11" t="str">
        <f>"008046"</f>
        <v>008046</v>
      </c>
      <c r="T15" s="10">
        <v>43451</v>
      </c>
      <c r="U15" s="14">
        <v>11.738799999999999</v>
      </c>
      <c r="V15" s="14">
        <v>1.5707500000000001</v>
      </c>
      <c r="W15" s="14">
        <v>10.168049999999999</v>
      </c>
      <c r="X15" s="11">
        <v>311</v>
      </c>
      <c r="Y15" s="10">
        <v>43467</v>
      </c>
      <c r="Z15" s="11">
        <v>9986697126</v>
      </c>
      <c r="AA15" s="12" t="s">
        <v>94</v>
      </c>
      <c r="AB15" s="11" t="s">
        <v>95</v>
      </c>
      <c r="AC15" s="12" t="s">
        <v>96</v>
      </c>
      <c r="AD15" s="11" t="s">
        <v>43</v>
      </c>
      <c r="AE15" s="12" t="s">
        <v>44</v>
      </c>
      <c r="AF15" s="14">
        <f t="shared" si="0"/>
        <v>0.11738799999999999</v>
      </c>
      <c r="AG15" s="11" t="s">
        <v>97</v>
      </c>
    </row>
    <row r="16" spans="1:33" x14ac:dyDescent="0.2">
      <c r="A16" s="8">
        <v>8550</v>
      </c>
      <c r="B16" s="9" t="s">
        <v>90</v>
      </c>
      <c r="C16" s="10">
        <v>43475</v>
      </c>
      <c r="D16" s="11">
        <v>183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98</v>
      </c>
      <c r="J16" s="12" t="s">
        <v>99</v>
      </c>
      <c r="K16" s="13" t="s">
        <v>39</v>
      </c>
      <c r="L16" s="11" t="str">
        <f>"000004"</f>
        <v>000004</v>
      </c>
      <c r="M16" s="10">
        <v>42832</v>
      </c>
      <c r="N16" s="11" t="str">
        <f>"000086"</f>
        <v>000086</v>
      </c>
      <c r="O16" s="10">
        <v>42895</v>
      </c>
      <c r="P16" s="11" t="str">
        <f>"000098"</f>
        <v>000098</v>
      </c>
      <c r="Q16" s="10">
        <v>42909</v>
      </c>
      <c r="R16" s="11"/>
      <c r="S16" s="11" t="str">
        <f>"008206"</f>
        <v>008206</v>
      </c>
      <c r="T16" s="10">
        <v>43455</v>
      </c>
      <c r="U16" s="14">
        <v>12.849299999999999</v>
      </c>
      <c r="V16" s="14">
        <v>1.8826000000000001</v>
      </c>
      <c r="W16" s="14">
        <v>10.966699999999999</v>
      </c>
      <c r="X16" s="11">
        <v>321</v>
      </c>
      <c r="Y16" s="10">
        <v>43475</v>
      </c>
      <c r="Z16" s="11">
        <v>9448616714</v>
      </c>
      <c r="AA16" s="12" t="s">
        <v>100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f t="shared" si="0"/>
        <v>0.128493</v>
      </c>
      <c r="AG16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2019-06-14T08:44:18Z</dcterms:modified>
</cp:coreProperties>
</file>