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9" i="1" l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<sst xmlns="http://schemas.openxmlformats.org/spreadsheetml/2006/main" count="425" uniqueCount="138">
  <si>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</si>
  <si>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</si>
  <si>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</si>
  <si>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</si>
  <si>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</si>
  <si>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</si>
  <si>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</si>
  <si>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</si>
  <si>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</si>
  <si>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</si>
  <si>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</si>
  <si>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</si>
  <si>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</si>
  <si>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</si>
  <si>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</si>
  <si>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</si>
  <si>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</si>
  <si>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</si>
  <si>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</si>
  <si>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</si>
  <si>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</si>
  <si>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</si>
  <si>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</si>
  <si>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</si>
  <si>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</si>
  <si>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</si>
  <si>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</si>
  <si>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</si>
  <si>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</si>
  <si>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</si>
  <si>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</si>
  <si>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</si>
  <si>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</si>
  <si>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</si>
  <si>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Jaragana Halli</t>
  </si>
  <si>
    <t>Arakere</t>
  </si>
  <si>
    <t>Bommana Halli</t>
  </si>
  <si>
    <t>186-16-000003</t>
  </si>
  <si>
    <t>PROVIDING CROSS BOARDS IN WARD NO 186 JARAGANAHALLI</t>
  </si>
  <si>
    <t>Roads &amp; Drivablility</t>
  </si>
  <si>
    <t>SHIVANNA H P</t>
  </si>
  <si>
    <t>P1771</t>
  </si>
  <si>
    <t>Zone Works - POW Works</t>
  </si>
  <si>
    <t>ddo442</t>
  </si>
  <si>
    <t xml:space="preserve"> Assistant Executive Engineer Arekere  sub Division Bomanahalli Zone</t>
  </si>
  <si>
    <t>Pending</t>
  </si>
  <si>
    <t>May</t>
  </si>
  <si>
    <t>H P SHIVANNA</t>
  </si>
  <si>
    <t>186-15-000012</t>
  </si>
  <si>
    <t>Providing R C C Drains and Retaining Wall at Astalaxmi Layouot 4th Cross</t>
  </si>
  <si>
    <t>Footpaths &amp; Walkability</t>
  </si>
  <si>
    <t>K BASAVARAJU</t>
  </si>
  <si>
    <t>June</t>
  </si>
  <si>
    <t>186-14-000009</t>
  </si>
  <si>
    <t>PROVIDING CEMENT CONCRETE DRAIN IN 10TH AND 11TH CROSS ROADS IN K R LAYOUT IN WARD NO 186 JARAGANAHALLI</t>
  </si>
  <si>
    <t>K VISHWESHA</t>
  </si>
  <si>
    <t>186-16-000004</t>
  </si>
  <si>
    <t>Providing R C C Drains at Basavaraja Layout in ward No 186-Jaraganahalli</t>
  </si>
  <si>
    <t>Sri.D.Madaiah</t>
  </si>
  <si>
    <t>July</t>
  </si>
  <si>
    <t>186-15-000008</t>
  </si>
  <si>
    <t>Providing R C C Drains at 4th Cross K R Layout in Ward No 186-Jaraganahalli</t>
  </si>
  <si>
    <t>186-17-000024</t>
  </si>
  <si>
    <t xml:space="preserve">Providing Asphalting Around Govindappa Layout,Annaiappa Layout and Munisanjevappa layout At Jaraganahalli </t>
  </si>
  <si>
    <t>C G CHANDRAPPA</t>
  </si>
  <si>
    <t>P3158</t>
  </si>
  <si>
    <t>SIP Infrastructure Project works</t>
  </si>
  <si>
    <t>Spill Over</t>
  </si>
  <si>
    <t>186-17-000023</t>
  </si>
  <si>
    <t>Providing Asphalting Around Jaraganahalli Main Road and Grama tana Roads At Jaraganahalli</t>
  </si>
  <si>
    <t>186-17-000028</t>
  </si>
  <si>
    <t>Providing CC Camera at Garbage block spots in ward no 186 Jaraganahalli</t>
  </si>
  <si>
    <t>Crime &amp; Safety</t>
  </si>
  <si>
    <t>Vijaya kumar A</t>
  </si>
  <si>
    <t>P3110</t>
  </si>
  <si>
    <t>14th Finance Commission Grant Works</t>
  </si>
  <si>
    <t>186-17-000029</t>
  </si>
  <si>
    <t>Providing dustbin s in ward no 186</t>
  </si>
  <si>
    <t>Health &amp; Sanitation</t>
  </si>
  <si>
    <t>Waseemakram</t>
  </si>
  <si>
    <t>August</t>
  </si>
  <si>
    <t>186-15-000011</t>
  </si>
  <si>
    <t>Providing R C C L Shape Drain in Govindappa layout From G K M Collage and Sarakki Kere</t>
  </si>
  <si>
    <t>186-17-000030</t>
  </si>
  <si>
    <t>Engagement of Gangman and Hiring of Troctor Tippers for maintenance of road side drains and other civil works in ward no 186 Jaraganahalli</t>
  </si>
  <si>
    <t>September</t>
  </si>
  <si>
    <t>186-16-000009</t>
  </si>
  <si>
    <t>Providing R C C Drains at Sarakki thota to Chikkaswamy layout In ward No 186-Jaraganahalli</t>
  </si>
  <si>
    <t>M Venkataswamy</t>
  </si>
  <si>
    <t>186-16-000006</t>
  </si>
  <si>
    <t>Providing Concrete Roads in Guru Bar back Side (Internal roads ) in ward No 186 Jaraganahalli</t>
  </si>
  <si>
    <t>November</t>
  </si>
  <si>
    <t>186-16-000007</t>
  </si>
  <si>
    <t>Providing Concrete Roads in Jaraganahalli Grama Tana in ward No 186 Jaraganahalli</t>
  </si>
  <si>
    <t>Sri.Shivanna H P</t>
  </si>
  <si>
    <t>February</t>
  </si>
  <si>
    <t>186-17-000012</t>
  </si>
  <si>
    <t>PROVIDING AND CONSTRUCTION OF RCC DRAINS AT ROSE GARDEN AND RESTORATION OF CULVERTS AT JARAGANAHALLI IN WARD NO 186.</t>
  </si>
  <si>
    <t>B CHANDRASHEKAR</t>
  </si>
  <si>
    <t>186-17-000015</t>
  </si>
  <si>
    <t>PROVIDING , IMPROVEMENTS OF RCC DRAINS NEAR RAJKUMAR MAIN AND CROSS ROADS IN JARAGANAHALLI IN WARD NO 186.</t>
  </si>
  <si>
    <t>BHASKARACHAR CHANDRASHEKAR</t>
  </si>
  <si>
    <t>186-17-000008</t>
  </si>
  <si>
    <t>PROVIDING AND IMPROVEMENTS, ASPHALTING TO ROADS AT JYOTHI LAYOUT IN JARAGANAHALLI WARD NO 186</t>
  </si>
  <si>
    <t>K SEKAR RAJU</t>
  </si>
  <si>
    <t>186-17-000018</t>
  </si>
  <si>
    <t>Providing constructing and Improvements to drain and Asphalting near Siddalingeshwara Theater to K R Layout Main road at Jaraganahalli in ward no 186</t>
  </si>
  <si>
    <t>Sri.K.Shekar Raju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</si>
  <si>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</si>
  <si>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</si>
  <si>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186-17-000021</t>
  </si>
  <si>
    <t>Providing and asphalting near SM School main and cross roads at Jaraganahalli in ward no 186</t>
  </si>
  <si>
    <t>186-17-000009</t>
  </si>
  <si>
    <t>PROVIDING AND IMPROVEMENTS, ASPHALTING TO ROADS AT K.R.LAYOUT IN JARAGANAHALLI WARD NO 186</t>
  </si>
  <si>
    <t>ddo440</t>
  </si>
  <si>
    <t xml:space="preserve"> Assistant Executive Engineer Bommanahalli Sub Division Bomanahalli Zone</t>
  </si>
  <si>
    <t>186-17-000016</t>
  </si>
  <si>
    <t>PROVIDING, IMPROVEMENTS OF DRAINS AND ASPHALTING AT CHUNCHAGATTA CROSS ROADS AT JARAGANAHALLI WARD NO 186.</t>
  </si>
  <si>
    <t>D MADAIAH</t>
  </si>
  <si>
    <t>March</t>
  </si>
  <si>
    <t>186-17-000010</t>
  </si>
  <si>
    <t>IMPROVEMENTS OF DRAINS IN K.R.LAYOUT AT JARAGANAHALLI IN WARD NO.186</t>
  </si>
  <si>
    <t>186-17-000007</t>
  </si>
  <si>
    <t>PROVIDING, IMPROVEMENTS AND CONSTRUCTING NEW CULVERTS AND RESTORATION OF OLD CULVERTS AT VARIOUS PLACES AT JARAGANAHALLI IN WARD NO 186.</t>
  </si>
  <si>
    <t>186-17-000014</t>
  </si>
  <si>
    <t>PROVIDING, IMPROVEMENTS OF DRAINS AT SIDDLINGESHWARA TALKIES TOWARDS LAKE IN JARAGANAHALLI IN WARD NO 186.</t>
  </si>
  <si>
    <t>186-17-000011</t>
  </si>
  <si>
    <t>PROVIDING AND CONSTRUCTION OF CEMENT CONCRETE ROADS AT VARIOUS PLACES IN JARAGANAHALLI IN WARD NO 186.</t>
  </si>
  <si>
    <t>K VISHWESH</t>
  </si>
  <si>
    <t>186-17-000006</t>
  </si>
  <si>
    <t>PROVIDING AND FIXING NAME BOARDS FOR MAIN AND CROSS ROADS AT VARIOUS PLACES AT JARAGANAHALLI IN WARD NO 186.</t>
  </si>
  <si>
    <t>186-16-000001</t>
  </si>
  <si>
    <t>Annual Operation and Maintenance of street lighting system in ward no-186 and 187 Package B5 of Bommanahalli zone.</t>
  </si>
  <si>
    <t>M/s Raj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</si>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</sst>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pane ySplit="1" topLeftCell="A2" activePane="bottomLeft" state="frozen"/>
      <selection activeCell="H1" sqref="H1"/>
      <selection pane="bottomLeft" activeCell="A2" sqref="A2:XFD2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467</v>
      </c>
      <c r="B2" s="9" t="s">
        <v>33</v>
      </c>
      <c r="C2" s="10">
        <v>43200</v>
      </c>
      <c r="D2" s="11">
        <v>186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"000002"</f>
        <v>000002</v>
      </c>
      <c r="M2" s="10">
        <v>42404</v>
      </c>
      <c r="N2" s="11" t="str">
        <f>"000032"</f>
        <v>000032</v>
      </c>
      <c r="O2" s="10">
        <v>42461</v>
      </c>
      <c r="P2" s="11" t="str">
        <f>"000159"</f>
        <v>000159</v>
      </c>
      <c r="Q2" s="10">
        <v>42580</v>
      </c>
      <c r="R2" s="11">
        <v>16</v>
      </c>
      <c r="S2" s="11" t="str">
        <f>"011032"</f>
        <v>011032</v>
      </c>
      <c r="T2" s="10">
        <v>43187</v>
      </c>
      <c r="U2" s="14">
        <v>3.9251399999999999</v>
      </c>
      <c r="V2" s="14">
        <v>0.47127000000000002</v>
      </c>
      <c r="W2" s="14">
        <v>3.4538700000000002</v>
      </c>
      <c r="X2" s="11">
        <v>9</v>
      </c>
      <c r="Y2" s="10">
        <v>43200</v>
      </c>
      <c r="Z2" s="11">
        <v>9845445573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3.9251399999999999E-2</v>
      </c>
      <c r="AG2" s="11" t="s">
        <v>45</v>
      </c>
    </row>
    <row r="3" spans="1:33" x14ac:dyDescent="0.2">
      <c r="A3" s="8">
        <v>1593</v>
      </c>
      <c r="B3" s="9" t="s">
        <v>46</v>
      </c>
      <c r="C3" s="10">
        <v>43251</v>
      </c>
      <c r="D3" s="11">
        <v>186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37</v>
      </c>
      <c r="J3" s="12" t="s">
        <v>38</v>
      </c>
      <c r="K3" s="13" t="s">
        <v>39</v>
      </c>
      <c r="L3" s="11" t="str">
        <f>"000002"</f>
        <v>000002</v>
      </c>
      <c r="M3" s="10">
        <v>42404</v>
      </c>
      <c r="N3" s="11" t="str">
        <f>"000032"</f>
        <v>000032</v>
      </c>
      <c r="O3" s="10">
        <v>42461</v>
      </c>
      <c r="P3" s="11" t="str">
        <f>"000159"</f>
        <v>000159</v>
      </c>
      <c r="Q3" s="10">
        <v>42580</v>
      </c>
      <c r="R3" s="11">
        <v>16</v>
      </c>
      <c r="S3" s="11" t="str">
        <f>"011032"</f>
        <v>011032</v>
      </c>
      <c r="T3" s="10">
        <v>43187</v>
      </c>
      <c r="U3" s="14">
        <v>10.640510000000001</v>
      </c>
      <c r="V3" s="14">
        <v>1.2799100000000001</v>
      </c>
      <c r="W3" s="14">
        <v>9.3605999999999998</v>
      </c>
      <c r="X3" s="11">
        <v>67</v>
      </c>
      <c r="Y3" s="10">
        <v>43251</v>
      </c>
      <c r="Z3" s="11">
        <v>9066887676</v>
      </c>
      <c r="AA3" s="12" t="s">
        <v>47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0.1064051</v>
      </c>
      <c r="AG3" s="11" t="s">
        <v>45</v>
      </c>
    </row>
    <row r="4" spans="1:33" x14ac:dyDescent="0.2">
      <c r="A4" s="8">
        <v>1594</v>
      </c>
      <c r="B4" s="9" t="s">
        <v>46</v>
      </c>
      <c r="C4" s="10">
        <v>43251</v>
      </c>
      <c r="D4" s="11">
        <v>186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48</v>
      </c>
      <c r="J4" s="12" t="s">
        <v>49</v>
      </c>
      <c r="K4" s="13" t="s">
        <v>50</v>
      </c>
      <c r="L4" s="11" t="str">
        <f>"000166"</f>
        <v>000166</v>
      </c>
      <c r="M4" s="10">
        <v>42062</v>
      </c>
      <c r="N4" s="11" t="str">
        <f>"000088"</f>
        <v>000088</v>
      </c>
      <c r="O4" s="10">
        <v>42460</v>
      </c>
      <c r="P4" s="11" t="str">
        <f>"000233"</f>
        <v>000233</v>
      </c>
      <c r="Q4" s="10">
        <v>42610</v>
      </c>
      <c r="R4" s="11">
        <v>15</v>
      </c>
      <c r="S4" s="11" t="str">
        <f>"001937"</f>
        <v>001937</v>
      </c>
      <c r="T4" s="10">
        <v>43246</v>
      </c>
      <c r="U4" s="14">
        <v>26.21311</v>
      </c>
      <c r="V4" s="14">
        <v>3.6171199999999999</v>
      </c>
      <c r="W4" s="14">
        <v>22.59599</v>
      </c>
      <c r="X4" s="11">
        <v>67</v>
      </c>
      <c r="Y4" s="10">
        <v>43251</v>
      </c>
      <c r="Z4" s="11">
        <v>9343763095</v>
      </c>
      <c r="AA4" s="12" t="s">
        <v>51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0.26213110000000001</v>
      </c>
      <c r="AG4" s="11" t="s">
        <v>45</v>
      </c>
    </row>
    <row r="5" spans="1:33" x14ac:dyDescent="0.2">
      <c r="A5" s="8">
        <v>2378</v>
      </c>
      <c r="B5" s="9" t="s">
        <v>52</v>
      </c>
      <c r="C5" s="10">
        <v>43269</v>
      </c>
      <c r="D5" s="11">
        <v>186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53</v>
      </c>
      <c r="J5" s="12" t="s">
        <v>54</v>
      </c>
      <c r="K5" s="13" t="s">
        <v>50</v>
      </c>
      <c r="L5" s="11" t="str">
        <f>"000123"</f>
        <v>000123</v>
      </c>
      <c r="M5" s="10">
        <v>41661</v>
      </c>
      <c r="N5" s="11" t="str">
        <f>"000045"</f>
        <v>000045</v>
      </c>
      <c r="O5" s="10">
        <v>42551</v>
      </c>
      <c r="P5" s="11" t="str">
        <f>"000181"</f>
        <v>000181</v>
      </c>
      <c r="Q5" s="10">
        <v>42580</v>
      </c>
      <c r="R5" s="11">
        <v>14</v>
      </c>
      <c r="S5" s="11" t="str">
        <f>"002580"</f>
        <v>002580</v>
      </c>
      <c r="T5" s="10">
        <v>43265</v>
      </c>
      <c r="U5" s="14">
        <v>18.380189999999999</v>
      </c>
      <c r="V5" s="14">
        <v>2.5022099999999998</v>
      </c>
      <c r="W5" s="14">
        <v>15.877980000000001</v>
      </c>
      <c r="X5" s="11">
        <v>90</v>
      </c>
      <c r="Y5" s="10">
        <v>43269</v>
      </c>
      <c r="Z5" s="11">
        <v>9999999999</v>
      </c>
      <c r="AA5" s="12" t="s">
        <v>55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0.18380189999999999</v>
      </c>
      <c r="AG5" s="11" t="s">
        <v>45</v>
      </c>
    </row>
    <row r="6" spans="1:33" x14ac:dyDescent="0.2">
      <c r="A6" s="8">
        <v>2756</v>
      </c>
      <c r="B6" s="9" t="s">
        <v>52</v>
      </c>
      <c r="C6" s="10">
        <v>43278</v>
      </c>
      <c r="D6" s="11">
        <v>186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56</v>
      </c>
      <c r="J6" s="12" t="s">
        <v>57</v>
      </c>
      <c r="K6" s="13" t="s">
        <v>50</v>
      </c>
      <c r="L6" s="11" t="str">
        <f>"000008"</f>
        <v>000008</v>
      </c>
      <c r="M6" s="10">
        <v>42404</v>
      </c>
      <c r="N6" s="11" t="str">
        <f>"000090"</f>
        <v>000090</v>
      </c>
      <c r="O6" s="10">
        <v>42613</v>
      </c>
      <c r="P6" s="11" t="str">
        <f>"000235"</f>
        <v>000235</v>
      </c>
      <c r="Q6" s="10">
        <v>42613</v>
      </c>
      <c r="R6" s="11">
        <v>16</v>
      </c>
      <c r="S6" s="11" t="str">
        <f>"002989"</f>
        <v>002989</v>
      </c>
      <c r="T6" s="10">
        <v>43277</v>
      </c>
      <c r="U6" s="14">
        <v>20.274090000000001</v>
      </c>
      <c r="V6" s="14">
        <v>2.6869399999999999</v>
      </c>
      <c r="W6" s="14">
        <v>17.587150000000001</v>
      </c>
      <c r="X6" s="11">
        <v>103</v>
      </c>
      <c r="Y6" s="10">
        <v>43278</v>
      </c>
      <c r="Z6" s="11">
        <v>9845652652</v>
      </c>
      <c r="AA6" s="12" t="s">
        <v>58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0.2027409</v>
      </c>
      <c r="AG6" s="11" t="s">
        <v>45</v>
      </c>
    </row>
    <row r="7" spans="1:33" x14ac:dyDescent="0.2">
      <c r="A7" s="8">
        <v>3113</v>
      </c>
      <c r="B7" s="9" t="s">
        <v>59</v>
      </c>
      <c r="C7" s="10">
        <v>43287</v>
      </c>
      <c r="D7" s="11">
        <v>186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60</v>
      </c>
      <c r="J7" s="12" t="s">
        <v>61</v>
      </c>
      <c r="K7" s="13" t="s">
        <v>50</v>
      </c>
      <c r="L7" s="11" t="str">
        <f>"000126"</f>
        <v>000126</v>
      </c>
      <c r="M7" s="10">
        <v>42461</v>
      </c>
      <c r="N7" s="11" t="str">
        <f>"000010"</f>
        <v>000010</v>
      </c>
      <c r="O7" s="10">
        <v>42513</v>
      </c>
      <c r="P7" s="11" t="str">
        <f>"000032"</f>
        <v>000032</v>
      </c>
      <c r="Q7" s="10">
        <v>42520</v>
      </c>
      <c r="R7" s="11">
        <v>15</v>
      </c>
      <c r="S7" s="11" t="str">
        <f>"003269"</f>
        <v>003269</v>
      </c>
      <c r="T7" s="10">
        <v>43283</v>
      </c>
      <c r="U7" s="14">
        <v>27.660250000000001</v>
      </c>
      <c r="V7" s="14">
        <v>3.59741</v>
      </c>
      <c r="W7" s="14">
        <v>24.062840000000001</v>
      </c>
      <c r="X7" s="11">
        <v>113</v>
      </c>
      <c r="Y7" s="10">
        <v>43287</v>
      </c>
      <c r="Z7" s="11">
        <v>9845652652</v>
      </c>
      <c r="AA7" s="12" t="s">
        <v>58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0.27660250000000003</v>
      </c>
      <c r="AG7" s="11" t="s">
        <v>45</v>
      </c>
    </row>
    <row r="8" spans="1:33" x14ac:dyDescent="0.2">
      <c r="A8" s="8">
        <v>3114</v>
      </c>
      <c r="B8" s="9" t="s">
        <v>59</v>
      </c>
      <c r="C8" s="10">
        <v>43287</v>
      </c>
      <c r="D8" s="11">
        <v>186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62</v>
      </c>
      <c r="J8" s="12" t="s">
        <v>63</v>
      </c>
      <c r="K8" s="13" t="s">
        <v>39</v>
      </c>
      <c r="L8" s="11" t="str">
        <f>"000118"</f>
        <v>000118</v>
      </c>
      <c r="M8" s="10">
        <v>43129</v>
      </c>
      <c r="N8" s="11" t="str">
        <f>"000023"</f>
        <v>000023</v>
      </c>
      <c r="O8" s="10">
        <v>43220</v>
      </c>
      <c r="P8" s="11" t="str">
        <f>"000033"</f>
        <v>000033</v>
      </c>
      <c r="Q8" s="10">
        <v>43220</v>
      </c>
      <c r="R8" s="11">
        <v>17</v>
      </c>
      <c r="S8" s="11" t="str">
        <f>"003218"</f>
        <v>003218</v>
      </c>
      <c r="T8" s="10">
        <v>43283</v>
      </c>
      <c r="U8" s="14">
        <v>47.57047</v>
      </c>
      <c r="V8" s="14">
        <v>3.9863900000000001</v>
      </c>
      <c r="W8" s="14">
        <v>43.58408</v>
      </c>
      <c r="X8" s="11">
        <v>116</v>
      </c>
      <c r="Y8" s="10">
        <v>43287</v>
      </c>
      <c r="Z8" s="11">
        <v>9986072837</v>
      </c>
      <c r="AA8" s="12" t="s">
        <v>64</v>
      </c>
      <c r="AB8" s="11" t="s">
        <v>65</v>
      </c>
      <c r="AC8" s="12" t="s">
        <v>66</v>
      </c>
      <c r="AD8" s="11" t="s">
        <v>43</v>
      </c>
      <c r="AE8" s="12" t="s">
        <v>44</v>
      </c>
      <c r="AF8" s="14">
        <v>0.47570469999999998</v>
      </c>
      <c r="AG8" s="11" t="s">
        <v>67</v>
      </c>
    </row>
    <row r="9" spans="1:33" x14ac:dyDescent="0.2">
      <c r="A9" s="8">
        <v>3115</v>
      </c>
      <c r="B9" s="9" t="s">
        <v>59</v>
      </c>
      <c r="C9" s="10">
        <v>43287</v>
      </c>
      <c r="D9" s="11">
        <v>186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68</v>
      </c>
      <c r="J9" s="12" t="s">
        <v>69</v>
      </c>
      <c r="K9" s="13" t="s">
        <v>39</v>
      </c>
      <c r="L9" s="11" t="str">
        <f>"000117"</f>
        <v>000117</v>
      </c>
      <c r="M9" s="10">
        <v>43129</v>
      </c>
      <c r="N9" s="11" t="str">
        <f>"000022"</f>
        <v>000022</v>
      </c>
      <c r="O9" s="10">
        <v>43220</v>
      </c>
      <c r="P9" s="11" t="str">
        <f>"000032"</f>
        <v>000032</v>
      </c>
      <c r="Q9" s="10">
        <v>43220</v>
      </c>
      <c r="R9" s="11">
        <v>17</v>
      </c>
      <c r="S9" s="11" t="str">
        <f>"003219"</f>
        <v>003219</v>
      </c>
      <c r="T9" s="10">
        <v>43283</v>
      </c>
      <c r="U9" s="14">
        <v>46.106389999999998</v>
      </c>
      <c r="V9" s="14">
        <v>3.8836900000000001</v>
      </c>
      <c r="W9" s="14">
        <v>42.222700000000003</v>
      </c>
      <c r="X9" s="11">
        <v>116</v>
      </c>
      <c r="Y9" s="10">
        <v>43287</v>
      </c>
      <c r="Z9" s="11">
        <v>9986072837</v>
      </c>
      <c r="AA9" s="12" t="s">
        <v>64</v>
      </c>
      <c r="AB9" s="11" t="s">
        <v>65</v>
      </c>
      <c r="AC9" s="12" t="s">
        <v>66</v>
      </c>
      <c r="AD9" s="11" t="s">
        <v>43</v>
      </c>
      <c r="AE9" s="12" t="s">
        <v>44</v>
      </c>
      <c r="AF9" s="14">
        <v>0.46106389999999997</v>
      </c>
      <c r="AG9" s="11" t="s">
        <v>67</v>
      </c>
    </row>
    <row r="10" spans="1:33" x14ac:dyDescent="0.2">
      <c r="A10" s="8">
        <v>3870</v>
      </c>
      <c r="B10" s="9" t="s">
        <v>59</v>
      </c>
      <c r="C10" s="10">
        <v>43304</v>
      </c>
      <c r="D10" s="11">
        <v>186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70</v>
      </c>
      <c r="J10" s="12" t="s">
        <v>71</v>
      </c>
      <c r="K10" s="13" t="s">
        <v>72</v>
      </c>
      <c r="L10" s="11" t="str">
        <f>"000054"</f>
        <v>000054</v>
      </c>
      <c r="M10" s="10">
        <v>43101</v>
      </c>
      <c r="N10" s="11" t="str">
        <f>"000010"</f>
        <v>000010</v>
      </c>
      <c r="O10" s="10">
        <v>43218</v>
      </c>
      <c r="P10" s="11" t="str">
        <f>"000044"</f>
        <v>000044</v>
      </c>
      <c r="Q10" s="10">
        <v>43222</v>
      </c>
      <c r="R10" s="11">
        <v>17</v>
      </c>
      <c r="S10" s="11" t="str">
        <f>"003997"</f>
        <v>003997</v>
      </c>
      <c r="T10" s="10">
        <v>43300</v>
      </c>
      <c r="U10" s="14">
        <v>9.5574899999999996</v>
      </c>
      <c r="V10" s="14">
        <v>0.68145999999999995</v>
      </c>
      <c r="W10" s="14">
        <v>8.8760300000000001</v>
      </c>
      <c r="X10" s="11">
        <v>137</v>
      </c>
      <c r="Y10" s="10">
        <v>43304</v>
      </c>
      <c r="Z10" s="11">
        <v>9986096015</v>
      </c>
      <c r="AA10" s="12" t="s">
        <v>73</v>
      </c>
      <c r="AB10" s="11" t="s">
        <v>74</v>
      </c>
      <c r="AC10" s="12" t="s">
        <v>75</v>
      </c>
      <c r="AD10" s="11" t="s">
        <v>43</v>
      </c>
      <c r="AE10" s="12" t="s">
        <v>44</v>
      </c>
      <c r="AF10" s="14">
        <v>9.557489999999999E-2</v>
      </c>
      <c r="AG10" s="11" t="s">
        <v>67</v>
      </c>
    </row>
    <row r="11" spans="1:33" x14ac:dyDescent="0.2">
      <c r="A11" s="8">
        <v>3871</v>
      </c>
      <c r="B11" s="9" t="s">
        <v>59</v>
      </c>
      <c r="C11" s="10">
        <v>43304</v>
      </c>
      <c r="D11" s="11">
        <v>186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76</v>
      </c>
      <c r="J11" s="12" t="s">
        <v>77</v>
      </c>
      <c r="K11" s="13" t="s">
        <v>78</v>
      </c>
      <c r="L11" s="11" t="str">
        <f>"000058"</f>
        <v>000058</v>
      </c>
      <c r="M11" s="10">
        <v>42825</v>
      </c>
      <c r="N11" s="11" t="str">
        <f>"000001"</f>
        <v>000001</v>
      </c>
      <c r="O11" s="10">
        <v>43194</v>
      </c>
      <c r="P11" s="11" t="str">
        <f>"000006"</f>
        <v>000006</v>
      </c>
      <c r="Q11" s="10">
        <v>43194</v>
      </c>
      <c r="R11" s="11">
        <v>17</v>
      </c>
      <c r="S11" s="11" t="str">
        <f>"004192"</f>
        <v>004192</v>
      </c>
      <c r="T11" s="10">
        <v>43302</v>
      </c>
      <c r="U11" s="14">
        <v>1.2639899999999999</v>
      </c>
      <c r="V11" s="14">
        <v>9.0109999999999996E-2</v>
      </c>
      <c r="W11" s="14">
        <v>1.17388</v>
      </c>
      <c r="X11" s="11">
        <v>137</v>
      </c>
      <c r="Y11" s="10">
        <v>43304</v>
      </c>
      <c r="Z11" s="11">
        <v>9999999999</v>
      </c>
      <c r="AA11" s="12" t="s">
        <v>79</v>
      </c>
      <c r="AB11" s="11" t="s">
        <v>74</v>
      </c>
      <c r="AC11" s="12" t="s">
        <v>75</v>
      </c>
      <c r="AD11" s="11" t="s">
        <v>43</v>
      </c>
      <c r="AE11" s="12" t="s">
        <v>44</v>
      </c>
      <c r="AF11" s="14">
        <v>1.2639899999999999E-2</v>
      </c>
      <c r="AG11" s="11" t="s">
        <v>67</v>
      </c>
    </row>
    <row r="12" spans="1:33" x14ac:dyDescent="0.2">
      <c r="A12" s="8">
        <v>4904</v>
      </c>
      <c r="B12" s="9" t="s">
        <v>80</v>
      </c>
      <c r="C12" s="10">
        <v>43326</v>
      </c>
      <c r="D12" s="11">
        <v>186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81</v>
      </c>
      <c r="J12" s="12" t="s">
        <v>82</v>
      </c>
      <c r="K12" s="13" t="s">
        <v>50</v>
      </c>
      <c r="L12" s="11" t="str">
        <f>"000180"</f>
        <v>000180</v>
      </c>
      <c r="M12" s="10">
        <v>42461</v>
      </c>
      <c r="N12" s="11" t="str">
        <f>"000132"</f>
        <v>000132</v>
      </c>
      <c r="O12" s="10">
        <v>42800</v>
      </c>
      <c r="P12" s="11" t="str">
        <f>"000386"</f>
        <v>000386</v>
      </c>
      <c r="Q12" s="10">
        <v>42800</v>
      </c>
      <c r="R12" s="11">
        <v>15</v>
      </c>
      <c r="S12" s="11" t="str">
        <f>"005006"</f>
        <v>005006</v>
      </c>
      <c r="T12" s="10">
        <v>43320</v>
      </c>
      <c r="U12" s="14">
        <v>12.825570000000001</v>
      </c>
      <c r="V12" s="14">
        <v>1.8195600000000001</v>
      </c>
      <c r="W12" s="14">
        <v>11.00601</v>
      </c>
      <c r="X12" s="11">
        <v>170</v>
      </c>
      <c r="Y12" s="10">
        <v>43326</v>
      </c>
      <c r="Z12" s="11">
        <v>9845652652</v>
      </c>
      <c r="AA12" s="12" t="s">
        <v>58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0.1282557</v>
      </c>
      <c r="AG12" s="11" t="s">
        <v>45</v>
      </c>
    </row>
    <row r="13" spans="1:33" x14ac:dyDescent="0.2">
      <c r="A13" s="8">
        <v>5000</v>
      </c>
      <c r="B13" s="9" t="s">
        <v>80</v>
      </c>
      <c r="C13" s="10">
        <v>43330</v>
      </c>
      <c r="D13" s="11">
        <v>186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83</v>
      </c>
      <c r="J13" s="12" t="s">
        <v>84</v>
      </c>
      <c r="K13" s="13" t="s">
        <v>50</v>
      </c>
      <c r="L13" s="11" t="str">
        <f>"000175"</f>
        <v>000175</v>
      </c>
      <c r="M13" s="10">
        <v>42901</v>
      </c>
      <c r="N13" s="11" t="str">
        <f>"000003"</f>
        <v>000003</v>
      </c>
      <c r="O13" s="10">
        <v>43199</v>
      </c>
      <c r="P13" s="11" t="str">
        <f>"000017"</f>
        <v>000017</v>
      </c>
      <c r="Q13" s="10">
        <v>43200</v>
      </c>
      <c r="R13" s="11">
        <v>17</v>
      </c>
      <c r="S13" s="11" t="str">
        <f>"005115"</f>
        <v>005115</v>
      </c>
      <c r="T13" s="10">
        <v>43325</v>
      </c>
      <c r="U13" s="14">
        <v>10.985900000000001</v>
      </c>
      <c r="V13" s="14">
        <v>0.78327999999999998</v>
      </c>
      <c r="W13" s="14">
        <v>10.20262</v>
      </c>
      <c r="X13" s="11">
        <v>173</v>
      </c>
      <c r="Y13" s="10">
        <v>43330</v>
      </c>
      <c r="Z13" s="11">
        <v>9066887676</v>
      </c>
      <c r="AA13" s="12" t="s">
        <v>47</v>
      </c>
      <c r="AB13" s="11" t="s">
        <v>74</v>
      </c>
      <c r="AC13" s="12" t="s">
        <v>75</v>
      </c>
      <c r="AD13" s="11" t="s">
        <v>43</v>
      </c>
      <c r="AE13" s="12" t="s">
        <v>44</v>
      </c>
      <c r="AF13" s="14">
        <v>0.10985900000000001</v>
      </c>
      <c r="AG13" s="11" t="s">
        <v>67</v>
      </c>
    </row>
    <row r="14" spans="1:33" x14ac:dyDescent="0.2">
      <c r="A14" s="8">
        <v>5348</v>
      </c>
      <c r="B14" s="9" t="s">
        <v>85</v>
      </c>
      <c r="C14" s="10">
        <v>43346</v>
      </c>
      <c r="D14" s="11">
        <v>186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86</v>
      </c>
      <c r="J14" s="12" t="s">
        <v>87</v>
      </c>
      <c r="K14" s="13" t="s">
        <v>50</v>
      </c>
      <c r="L14" s="11" t="str">
        <f>"000026"</f>
        <v>000026</v>
      </c>
      <c r="M14" s="10">
        <v>42411</v>
      </c>
      <c r="N14" s="11" t="str">
        <f>"000152"</f>
        <v>000152</v>
      </c>
      <c r="O14" s="10">
        <v>42800</v>
      </c>
      <c r="P14" s="11" t="str">
        <f>"000390"</f>
        <v>000390</v>
      </c>
      <c r="Q14" s="10">
        <v>42819</v>
      </c>
      <c r="R14" s="11">
        <v>16</v>
      </c>
      <c r="S14" s="11" t="str">
        <f>"005339"</f>
        <v>005339</v>
      </c>
      <c r="T14" s="10">
        <v>43333</v>
      </c>
      <c r="U14" s="14">
        <v>14.447039999999999</v>
      </c>
      <c r="V14" s="14">
        <v>1.87856</v>
      </c>
      <c r="W14" s="14">
        <v>12.568479999999999</v>
      </c>
      <c r="X14" s="11">
        <v>193</v>
      </c>
      <c r="Y14" s="10">
        <v>43346</v>
      </c>
      <c r="Z14" s="11">
        <v>1231231230</v>
      </c>
      <c r="AA14" s="12" t="s">
        <v>88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f t="shared" ref="AF14:AF29" si="0">U14/100</f>
        <v>0.1444704</v>
      </c>
      <c r="AG14" s="11" t="s">
        <v>45</v>
      </c>
    </row>
    <row r="15" spans="1:33" x14ac:dyDescent="0.2">
      <c r="A15" s="8">
        <v>5349</v>
      </c>
      <c r="B15" s="9" t="s">
        <v>85</v>
      </c>
      <c r="C15" s="10">
        <v>43346</v>
      </c>
      <c r="D15" s="11">
        <v>186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89</v>
      </c>
      <c r="J15" s="12" t="s">
        <v>90</v>
      </c>
      <c r="K15" s="13" t="s">
        <v>39</v>
      </c>
      <c r="L15" s="11" t="str">
        <f>"000028"</f>
        <v>000028</v>
      </c>
      <c r="M15" s="10">
        <v>42411</v>
      </c>
      <c r="N15" s="11" t="str">
        <f>"000153"</f>
        <v>000153</v>
      </c>
      <c r="O15" s="10">
        <v>42800</v>
      </c>
      <c r="P15" s="11" t="str">
        <f>"000391"</f>
        <v>000391</v>
      </c>
      <c r="Q15" s="10">
        <v>42819</v>
      </c>
      <c r="R15" s="11">
        <v>16</v>
      </c>
      <c r="S15" s="11" t="str">
        <f>"005340"</f>
        <v>005340</v>
      </c>
      <c r="T15" s="10">
        <v>43333</v>
      </c>
      <c r="U15" s="14">
        <v>8.1828199999999995</v>
      </c>
      <c r="V15" s="14">
        <v>1.10301</v>
      </c>
      <c r="W15" s="14">
        <v>7.0798100000000002</v>
      </c>
      <c r="X15" s="11">
        <v>193</v>
      </c>
      <c r="Y15" s="10">
        <v>43346</v>
      </c>
      <c r="Z15" s="11">
        <v>1231231230</v>
      </c>
      <c r="AA15" s="12" t="s">
        <v>88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f t="shared" si="0"/>
        <v>8.182819999999999E-2</v>
      </c>
      <c r="AG15" s="11" t="s">
        <v>45</v>
      </c>
    </row>
    <row r="16" spans="1:33" x14ac:dyDescent="0.2">
      <c r="A16" s="8">
        <v>7287</v>
      </c>
      <c r="B16" s="9" t="s">
        <v>91</v>
      </c>
      <c r="C16" s="10">
        <v>43420</v>
      </c>
      <c r="D16" s="11">
        <v>186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92</v>
      </c>
      <c r="J16" s="12" t="s">
        <v>93</v>
      </c>
      <c r="K16" s="13" t="s">
        <v>39</v>
      </c>
      <c r="L16" s="11" t="str">
        <f>"000061"</f>
        <v>000061</v>
      </c>
      <c r="M16" s="10">
        <v>42461</v>
      </c>
      <c r="N16" s="11" t="str">
        <f>"000106"</f>
        <v>000106</v>
      </c>
      <c r="O16" s="10">
        <v>42671</v>
      </c>
      <c r="P16" s="11" t="str">
        <f>"000295"</f>
        <v>000295</v>
      </c>
      <c r="Q16" s="10">
        <v>42689</v>
      </c>
      <c r="R16" s="11">
        <v>16</v>
      </c>
      <c r="S16" s="11" t="str">
        <f>"007249"</f>
        <v>007249</v>
      </c>
      <c r="T16" s="10">
        <v>43406</v>
      </c>
      <c r="U16" s="14">
        <v>5.9195799999999998</v>
      </c>
      <c r="V16" s="14">
        <v>0.89059999999999995</v>
      </c>
      <c r="W16" s="14">
        <v>5.0289799999999998</v>
      </c>
      <c r="X16" s="11">
        <v>267</v>
      </c>
      <c r="Y16" s="10">
        <v>43420</v>
      </c>
      <c r="Z16" s="11">
        <v>9845652652</v>
      </c>
      <c r="AA16" s="12" t="s">
        <v>94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5.91958E-2</v>
      </c>
      <c r="AG16" s="11" t="s">
        <v>45</v>
      </c>
    </row>
    <row r="17" spans="1:33" x14ac:dyDescent="0.2">
      <c r="A17" s="8">
        <v>9315</v>
      </c>
      <c r="B17" s="9" t="s">
        <v>95</v>
      </c>
      <c r="C17" s="10">
        <v>43521</v>
      </c>
      <c r="D17" s="11">
        <v>186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96</v>
      </c>
      <c r="J17" s="12" t="s">
        <v>97</v>
      </c>
      <c r="K17" s="13" t="s">
        <v>50</v>
      </c>
      <c r="L17" s="11" t="str">
        <f>"000096"</f>
        <v>000096</v>
      </c>
      <c r="M17" s="10">
        <v>42786</v>
      </c>
      <c r="N17" s="11" t="str">
        <f>"00058A"</f>
        <v>00058A</v>
      </c>
      <c r="O17" s="10">
        <v>42916</v>
      </c>
      <c r="P17" s="11" t="str">
        <f>"000070"</f>
        <v>000070</v>
      </c>
      <c r="Q17" s="10">
        <v>42916</v>
      </c>
      <c r="R17" s="11"/>
      <c r="S17" s="11" t="str">
        <f>"009418"</f>
        <v>009418</v>
      </c>
      <c r="T17" s="10">
        <v>43518</v>
      </c>
      <c r="U17" s="14">
        <v>20.307739999999999</v>
      </c>
      <c r="V17" s="14">
        <v>2.6008200000000001</v>
      </c>
      <c r="W17" s="14">
        <v>17.70692</v>
      </c>
      <c r="X17" s="11">
        <v>359</v>
      </c>
      <c r="Y17" s="10">
        <v>43521</v>
      </c>
      <c r="Z17" s="11">
        <v>9999999999</v>
      </c>
      <c r="AA17" s="12" t="s">
        <v>98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f t="shared" si="0"/>
        <v>0.20307739999999999</v>
      </c>
      <c r="AG17" s="11" t="s">
        <v>45</v>
      </c>
    </row>
    <row r="18" spans="1:33" x14ac:dyDescent="0.2">
      <c r="A18" s="8">
        <v>9316</v>
      </c>
      <c r="B18" s="9" t="s">
        <v>95</v>
      </c>
      <c r="C18" s="10">
        <v>43521</v>
      </c>
      <c r="D18" s="11">
        <v>186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99</v>
      </c>
      <c r="J18" s="12" t="s">
        <v>100</v>
      </c>
      <c r="K18" s="13" t="s">
        <v>50</v>
      </c>
      <c r="L18" s="11" t="str">
        <f>"000110"</f>
        <v>000110</v>
      </c>
      <c r="M18" s="10">
        <v>42791</v>
      </c>
      <c r="N18" s="11" t="str">
        <f>"000059"</f>
        <v>000059</v>
      </c>
      <c r="O18" s="10">
        <v>42916</v>
      </c>
      <c r="P18" s="11" t="str">
        <f>"000071"</f>
        <v>000071</v>
      </c>
      <c r="Q18" s="10">
        <v>42916</v>
      </c>
      <c r="R18" s="11"/>
      <c r="S18" s="11" t="str">
        <f>"009419"</f>
        <v>009419</v>
      </c>
      <c r="T18" s="10">
        <v>43518</v>
      </c>
      <c r="U18" s="14">
        <v>20.454750000000001</v>
      </c>
      <c r="V18" s="14">
        <v>2.53227</v>
      </c>
      <c r="W18" s="14">
        <v>17.92248</v>
      </c>
      <c r="X18" s="11">
        <v>359</v>
      </c>
      <c r="Y18" s="10">
        <v>43521</v>
      </c>
      <c r="Z18" s="11">
        <v>9999999999</v>
      </c>
      <c r="AA18" s="12" t="s">
        <v>101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f t="shared" si="0"/>
        <v>0.20454749999999999</v>
      </c>
      <c r="AG18" s="11" t="s">
        <v>45</v>
      </c>
    </row>
    <row r="19" spans="1:33" x14ac:dyDescent="0.2">
      <c r="A19" s="8">
        <v>9334</v>
      </c>
      <c r="B19" s="9" t="s">
        <v>95</v>
      </c>
      <c r="C19" s="10">
        <v>43521</v>
      </c>
      <c r="D19" s="11">
        <v>186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102</v>
      </c>
      <c r="J19" s="12" t="s">
        <v>103</v>
      </c>
      <c r="K19" s="13" t="s">
        <v>39</v>
      </c>
      <c r="L19" s="11" t="str">
        <f>"000158"</f>
        <v>000158</v>
      </c>
      <c r="M19" s="10">
        <v>42895</v>
      </c>
      <c r="N19" s="11" t="str">
        <f>"000070"</f>
        <v>000070</v>
      </c>
      <c r="O19" s="10">
        <v>42916</v>
      </c>
      <c r="P19" s="11" t="str">
        <f>"000088"</f>
        <v>000088</v>
      </c>
      <c r="Q19" s="10">
        <v>42916</v>
      </c>
      <c r="R19" s="11"/>
      <c r="S19" s="11" t="str">
        <f>"009437"</f>
        <v>009437</v>
      </c>
      <c r="T19" s="10">
        <v>43518</v>
      </c>
      <c r="U19" s="14">
        <v>24.808520000000001</v>
      </c>
      <c r="V19" s="14">
        <v>3.2002799999999998</v>
      </c>
      <c r="W19" s="14">
        <v>21.608239999999999</v>
      </c>
      <c r="X19" s="11">
        <v>359</v>
      </c>
      <c r="Y19" s="10">
        <v>43521</v>
      </c>
      <c r="Z19" s="11">
        <v>9448456767</v>
      </c>
      <c r="AA19" s="12" t="s">
        <v>104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si="0"/>
        <v>0.24808520000000001</v>
      </c>
      <c r="AG19" s="11" t="s">
        <v>45</v>
      </c>
    </row>
    <row r="20" spans="1:33" x14ac:dyDescent="0.2">
      <c r="A20" s="8">
        <v>9335</v>
      </c>
      <c r="B20" s="9" t="s">
        <v>95</v>
      </c>
      <c r="C20" s="10">
        <v>43521</v>
      </c>
      <c r="D20" s="11">
        <v>186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105</v>
      </c>
      <c r="J20" s="12" t="s">
        <v>106</v>
      </c>
      <c r="K20" s="13" t="s">
        <v>50</v>
      </c>
      <c r="L20" s="11" t="str">
        <f>"00161A"</f>
        <v>00161A</v>
      </c>
      <c r="M20" s="10">
        <v>42898</v>
      </c>
      <c r="N20" s="11" t="str">
        <f>"000077"</f>
        <v>000077</v>
      </c>
      <c r="O20" s="10">
        <v>42916</v>
      </c>
      <c r="P20" s="11" t="str">
        <f>"000089"</f>
        <v>000089</v>
      </c>
      <c r="Q20" s="10">
        <v>42916</v>
      </c>
      <c r="R20" s="11"/>
      <c r="S20" s="11" t="str">
        <f>"009438"</f>
        <v>009438</v>
      </c>
      <c r="T20" s="10">
        <v>43518</v>
      </c>
      <c r="U20" s="14">
        <v>25.691140000000001</v>
      </c>
      <c r="V20" s="14">
        <v>3.31413</v>
      </c>
      <c r="W20" s="14">
        <v>22.377009999999999</v>
      </c>
      <c r="X20" s="11">
        <v>359</v>
      </c>
      <c r="Y20" s="10">
        <v>43521</v>
      </c>
      <c r="Z20" s="11">
        <v>9845652652</v>
      </c>
      <c r="AA20" s="12" t="s">
        <v>107</v>
      </c>
      <c r="AB20" s="11" t="s">
        <v>108</v>
      </c>
      <c r="AC20" s="12" t="s">
        <v>109</v>
      </c>
      <c r="AD20" s="11" t="s">
        <v>43</v>
      </c>
      <c r="AE20" s="12" t="s">
        <v>44</v>
      </c>
      <c r="AF20" s="14">
        <f t="shared" si="0"/>
        <v>0.25691140000000001</v>
      </c>
      <c r="AG20" s="11" t="s">
        <v>45</v>
      </c>
    </row>
    <row r="21" spans="1:33" x14ac:dyDescent="0.2">
      <c r="A21" s="8">
        <v>9336</v>
      </c>
      <c r="B21" s="9" t="s">
        <v>95</v>
      </c>
      <c r="C21" s="10">
        <v>43521</v>
      </c>
      <c r="D21" s="11">
        <v>186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110</v>
      </c>
      <c r="J21" s="12" t="s">
        <v>111</v>
      </c>
      <c r="K21" s="13" t="s">
        <v>39</v>
      </c>
      <c r="L21" s="11" t="str">
        <f>"000160"</f>
        <v>000160</v>
      </c>
      <c r="M21" s="10">
        <v>42895</v>
      </c>
      <c r="N21" s="11" t="str">
        <f>"000075"</f>
        <v>000075</v>
      </c>
      <c r="O21" s="10">
        <v>42916</v>
      </c>
      <c r="P21" s="11" t="str">
        <f>"000090"</f>
        <v>000090</v>
      </c>
      <c r="Q21" s="10">
        <v>42916</v>
      </c>
      <c r="R21" s="11"/>
      <c r="S21" s="11" t="str">
        <f>"009439"</f>
        <v>009439</v>
      </c>
      <c r="T21" s="10">
        <v>43518</v>
      </c>
      <c r="U21" s="14">
        <v>20.591550000000002</v>
      </c>
      <c r="V21" s="14">
        <v>2.6562999999999999</v>
      </c>
      <c r="W21" s="14">
        <v>17.93525</v>
      </c>
      <c r="X21" s="11">
        <v>359</v>
      </c>
      <c r="Y21" s="10">
        <v>43521</v>
      </c>
      <c r="Z21" s="11">
        <v>9448456767</v>
      </c>
      <c r="AA21" s="12" t="s">
        <v>104</v>
      </c>
      <c r="AB21" s="11" t="s">
        <v>108</v>
      </c>
      <c r="AC21" s="12" t="s">
        <v>109</v>
      </c>
      <c r="AD21" s="11" t="s">
        <v>43</v>
      </c>
      <c r="AE21" s="12" t="s">
        <v>44</v>
      </c>
      <c r="AF21" s="14">
        <f t="shared" si="0"/>
        <v>0.20591550000000003</v>
      </c>
      <c r="AG21" s="11" t="s">
        <v>45</v>
      </c>
    </row>
    <row r="22" spans="1:33" x14ac:dyDescent="0.2">
      <c r="A22" s="8">
        <v>9338</v>
      </c>
      <c r="B22" s="9" t="s">
        <v>95</v>
      </c>
      <c r="C22" s="10">
        <v>43521</v>
      </c>
      <c r="D22" s="11">
        <v>186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112</v>
      </c>
      <c r="J22" s="12" t="s">
        <v>113</v>
      </c>
      <c r="K22" s="13" t="s">
        <v>39</v>
      </c>
      <c r="L22" s="11" t="str">
        <f>"000159"</f>
        <v>000159</v>
      </c>
      <c r="M22" s="10">
        <v>42895</v>
      </c>
      <c r="N22" s="11" t="str">
        <f>"000072"</f>
        <v>000072</v>
      </c>
      <c r="O22" s="10">
        <v>42916</v>
      </c>
      <c r="P22" s="11" t="str">
        <f>"000087"</f>
        <v>000087</v>
      </c>
      <c r="Q22" s="10">
        <v>42916</v>
      </c>
      <c r="R22" s="11"/>
      <c r="S22" s="11" t="str">
        <f>"009441"</f>
        <v>009441</v>
      </c>
      <c r="T22" s="10">
        <v>43518</v>
      </c>
      <c r="U22" s="14">
        <v>26.790089999999999</v>
      </c>
      <c r="V22" s="14">
        <v>3.4559099999999998</v>
      </c>
      <c r="W22" s="14">
        <v>23.33418</v>
      </c>
      <c r="X22" s="11">
        <v>359</v>
      </c>
      <c r="Y22" s="10">
        <v>43521</v>
      </c>
      <c r="Z22" s="11">
        <v>9448456767</v>
      </c>
      <c r="AA22" s="12" t="s">
        <v>104</v>
      </c>
      <c r="AB22" s="11" t="s">
        <v>41</v>
      </c>
      <c r="AC22" s="12" t="s">
        <v>42</v>
      </c>
      <c r="AD22" s="11" t="s">
        <v>114</v>
      </c>
      <c r="AE22" s="12" t="s">
        <v>115</v>
      </c>
      <c r="AF22" s="14">
        <f t="shared" si="0"/>
        <v>0.2679009</v>
      </c>
      <c r="AG22" s="11" t="s">
        <v>45</v>
      </c>
    </row>
    <row r="23" spans="1:33" x14ac:dyDescent="0.2">
      <c r="A23" s="8">
        <v>9349</v>
      </c>
      <c r="B23" s="9" t="s">
        <v>95</v>
      </c>
      <c r="C23" s="10">
        <v>43521</v>
      </c>
      <c r="D23" s="11">
        <v>186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116</v>
      </c>
      <c r="J23" s="12" t="s">
        <v>117</v>
      </c>
      <c r="K23" s="13" t="s">
        <v>50</v>
      </c>
      <c r="L23" s="11" t="str">
        <f>"0128"</f>
        <v>0128</v>
      </c>
      <c r="M23" s="10">
        <v>1</v>
      </c>
      <c r="N23" s="11" t="str">
        <f>"000073"</f>
        <v>000073</v>
      </c>
      <c r="O23" s="10">
        <v>42916</v>
      </c>
      <c r="P23" s="11" t="str">
        <f>"000092"</f>
        <v>000092</v>
      </c>
      <c r="Q23" s="10">
        <v>42916</v>
      </c>
      <c r="R23" s="11"/>
      <c r="S23" s="11" t="str">
        <f>"009452"</f>
        <v>009452</v>
      </c>
      <c r="T23" s="10">
        <v>43518</v>
      </c>
      <c r="U23" s="14">
        <v>36.207740000000001</v>
      </c>
      <c r="V23" s="14">
        <v>4.5034700000000001</v>
      </c>
      <c r="W23" s="14">
        <v>31.704270000000001</v>
      </c>
      <c r="X23" s="11">
        <v>359</v>
      </c>
      <c r="Y23" s="10">
        <v>43521</v>
      </c>
      <c r="Z23" s="11">
        <v>9999999999</v>
      </c>
      <c r="AA23" s="12" t="s">
        <v>118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f t="shared" si="0"/>
        <v>0.36207739999999999</v>
      </c>
      <c r="AG23" s="11" t="s">
        <v>45</v>
      </c>
    </row>
    <row r="24" spans="1:33" x14ac:dyDescent="0.2">
      <c r="A24" s="8">
        <v>9533</v>
      </c>
      <c r="B24" s="9" t="s">
        <v>119</v>
      </c>
      <c r="C24" s="10">
        <v>43531</v>
      </c>
      <c r="D24" s="11">
        <v>186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120</v>
      </c>
      <c r="J24" s="12" t="s">
        <v>121</v>
      </c>
      <c r="K24" s="13" t="s">
        <v>50</v>
      </c>
      <c r="L24" s="11" t="str">
        <f>"000101"</f>
        <v>000101</v>
      </c>
      <c r="M24" s="10">
        <v>42791</v>
      </c>
      <c r="N24" s="11" t="str">
        <f>"000069"</f>
        <v>000069</v>
      </c>
      <c r="O24" s="10">
        <v>42916</v>
      </c>
      <c r="P24" s="11" t="str">
        <f>"000093"</f>
        <v>000093</v>
      </c>
      <c r="Q24" s="10">
        <v>42916</v>
      </c>
      <c r="R24" s="11"/>
      <c r="S24" s="11" t="str">
        <f>"009548"</f>
        <v>009548</v>
      </c>
      <c r="T24" s="10">
        <v>43526</v>
      </c>
      <c r="U24" s="14">
        <v>46.154589999999999</v>
      </c>
      <c r="V24" s="14">
        <v>5.7349199999999998</v>
      </c>
      <c r="W24" s="14">
        <v>40.419670000000004</v>
      </c>
      <c r="X24" s="11">
        <v>370</v>
      </c>
      <c r="Y24" s="10">
        <v>43531</v>
      </c>
      <c r="Z24" s="11">
        <v>9999999999</v>
      </c>
      <c r="AA24" s="12" t="s">
        <v>118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f t="shared" si="0"/>
        <v>0.46154590000000001</v>
      </c>
      <c r="AG24" s="11" t="s">
        <v>45</v>
      </c>
    </row>
    <row r="25" spans="1:33" x14ac:dyDescent="0.2">
      <c r="A25" s="8">
        <v>9550</v>
      </c>
      <c r="B25" s="9" t="s">
        <v>119</v>
      </c>
      <c r="C25" s="10">
        <v>43531</v>
      </c>
      <c r="D25" s="11">
        <v>186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122</v>
      </c>
      <c r="J25" s="12" t="s">
        <v>123</v>
      </c>
      <c r="K25" s="13" t="s">
        <v>50</v>
      </c>
      <c r="L25" s="11" t="str">
        <f>"0082"</f>
        <v>0082</v>
      </c>
      <c r="M25" s="10">
        <v>1</v>
      </c>
      <c r="N25" s="11" t="str">
        <f>"000088"</f>
        <v>000088</v>
      </c>
      <c r="O25" s="10">
        <v>42916</v>
      </c>
      <c r="P25" s="11" t="str">
        <f>"000108"</f>
        <v>000108</v>
      </c>
      <c r="Q25" s="10">
        <v>42916</v>
      </c>
      <c r="R25" s="11"/>
      <c r="S25" s="11" t="str">
        <f>"009565"</f>
        <v>009565</v>
      </c>
      <c r="T25" s="10">
        <v>43526</v>
      </c>
      <c r="U25" s="14">
        <v>15.31781</v>
      </c>
      <c r="V25" s="14">
        <v>1.9374199999999999</v>
      </c>
      <c r="W25" s="14">
        <v>13.38039</v>
      </c>
      <c r="X25" s="11">
        <v>370</v>
      </c>
      <c r="Y25" s="10">
        <v>43531</v>
      </c>
      <c r="Z25" s="11">
        <v>9999999999</v>
      </c>
      <c r="AA25" s="12" t="s">
        <v>101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f t="shared" si="0"/>
        <v>0.15317809999999998</v>
      </c>
      <c r="AG25" s="11" t="s">
        <v>45</v>
      </c>
    </row>
    <row r="26" spans="1:33" x14ac:dyDescent="0.2">
      <c r="A26" s="8">
        <v>9551</v>
      </c>
      <c r="B26" s="9" t="s">
        <v>119</v>
      </c>
      <c r="C26" s="10">
        <v>43531</v>
      </c>
      <c r="D26" s="11">
        <v>186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124</v>
      </c>
      <c r="J26" s="12" t="s">
        <v>125</v>
      </c>
      <c r="K26" s="13" t="s">
        <v>50</v>
      </c>
      <c r="L26" s="11" t="str">
        <f>"000097"</f>
        <v>000097</v>
      </c>
      <c r="M26" s="10">
        <v>42791</v>
      </c>
      <c r="N26" s="11" t="str">
        <f>"000044"</f>
        <v>000044</v>
      </c>
      <c r="O26" s="10">
        <v>42916</v>
      </c>
      <c r="P26" s="11" t="str">
        <f>"000110"</f>
        <v>000110</v>
      </c>
      <c r="Q26" s="10">
        <v>42916</v>
      </c>
      <c r="R26" s="11"/>
      <c r="S26" s="11" t="str">
        <f>"009566"</f>
        <v>009566</v>
      </c>
      <c r="T26" s="10">
        <v>43526</v>
      </c>
      <c r="U26" s="14">
        <v>20.675709999999999</v>
      </c>
      <c r="V26" s="14">
        <v>2.4729199999999998</v>
      </c>
      <c r="W26" s="14">
        <v>18.20279</v>
      </c>
      <c r="X26" s="11">
        <v>370</v>
      </c>
      <c r="Y26" s="10">
        <v>43531</v>
      </c>
      <c r="Z26" s="11">
        <v>9999999999</v>
      </c>
      <c r="AA26" s="12" t="s">
        <v>55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si="0"/>
        <v>0.2067571</v>
      </c>
      <c r="AG26" s="11" t="s">
        <v>45</v>
      </c>
    </row>
    <row r="27" spans="1:33" x14ac:dyDescent="0.2">
      <c r="A27" s="8">
        <v>9552</v>
      </c>
      <c r="B27" s="9" t="s">
        <v>119</v>
      </c>
      <c r="C27" s="10">
        <v>43531</v>
      </c>
      <c r="D27" s="11">
        <v>186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126</v>
      </c>
      <c r="J27" s="12" t="s">
        <v>127</v>
      </c>
      <c r="K27" s="13" t="s">
        <v>39</v>
      </c>
      <c r="L27" s="11" t="str">
        <f>"0073"</f>
        <v>0073</v>
      </c>
      <c r="M27" s="10">
        <v>1</v>
      </c>
      <c r="N27" s="11" t="str">
        <f>"000045"</f>
        <v>000045</v>
      </c>
      <c r="O27" s="10">
        <v>42916</v>
      </c>
      <c r="P27" s="11" t="str">
        <f>"000111"</f>
        <v>000111</v>
      </c>
      <c r="Q27" s="10">
        <v>42916</v>
      </c>
      <c r="R27" s="11"/>
      <c r="S27" s="11" t="str">
        <f>"009567"</f>
        <v>009567</v>
      </c>
      <c r="T27" s="10">
        <v>43526</v>
      </c>
      <c r="U27" s="14">
        <v>10.2956</v>
      </c>
      <c r="V27" s="14">
        <v>1.31931</v>
      </c>
      <c r="W27" s="14">
        <v>8.9762900000000005</v>
      </c>
      <c r="X27" s="11">
        <v>370</v>
      </c>
      <c r="Y27" s="10">
        <v>43531</v>
      </c>
      <c r="Z27" s="11">
        <v>9999999999</v>
      </c>
      <c r="AA27" s="12" t="s">
        <v>128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0"/>
        <v>0.10295600000000001</v>
      </c>
      <c r="AG27" s="11" t="s">
        <v>45</v>
      </c>
    </row>
    <row r="28" spans="1:33" x14ac:dyDescent="0.2">
      <c r="A28" s="8">
        <v>9580</v>
      </c>
      <c r="B28" s="9" t="s">
        <v>119</v>
      </c>
      <c r="C28" s="10">
        <v>43531</v>
      </c>
      <c r="D28" s="11">
        <v>186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129</v>
      </c>
      <c r="J28" s="12" t="s">
        <v>130</v>
      </c>
      <c r="K28" s="13" t="s">
        <v>39</v>
      </c>
      <c r="L28" s="11" t="str">
        <f>"000071"</f>
        <v>000071</v>
      </c>
      <c r="M28" s="10">
        <v>42786</v>
      </c>
      <c r="N28" s="11" t="str">
        <f>"000087"</f>
        <v>000087</v>
      </c>
      <c r="O28" s="10">
        <v>42916</v>
      </c>
      <c r="P28" s="11" t="str">
        <f>"000109"</f>
        <v>000109</v>
      </c>
      <c r="Q28" s="10">
        <v>42916</v>
      </c>
      <c r="R28" s="11"/>
      <c r="S28" s="11" t="str">
        <f>"009595"</f>
        <v>009595</v>
      </c>
      <c r="T28" s="10">
        <v>43529</v>
      </c>
      <c r="U28" s="14">
        <v>4.9481799999999998</v>
      </c>
      <c r="V28" s="14">
        <v>0.59789000000000003</v>
      </c>
      <c r="W28" s="14">
        <v>4.3502900000000002</v>
      </c>
      <c r="X28" s="11">
        <v>370</v>
      </c>
      <c r="Y28" s="10">
        <v>43531</v>
      </c>
      <c r="Z28" s="11">
        <v>9999999999</v>
      </c>
      <c r="AA28" s="12" t="s">
        <v>101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f t="shared" si="0"/>
        <v>4.9481799999999999E-2</v>
      </c>
      <c r="AG28" s="11" t="s">
        <v>45</v>
      </c>
    </row>
    <row r="29" spans="1:33" x14ac:dyDescent="0.2">
      <c r="A29" s="8">
        <v>9852</v>
      </c>
      <c r="B29" s="9" t="s">
        <v>119</v>
      </c>
      <c r="C29" s="10">
        <v>43549</v>
      </c>
      <c r="D29" s="11">
        <v>186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131</v>
      </c>
      <c r="J29" s="12" t="s">
        <v>132</v>
      </c>
      <c r="K29" s="13" t="s">
        <v>50</v>
      </c>
      <c r="L29" s="11" t="str">
        <f>"000018"</f>
        <v>000018</v>
      </c>
      <c r="M29" s="10">
        <v>42940</v>
      </c>
      <c r="N29" s="11" t="str">
        <f>"000093"</f>
        <v>000093</v>
      </c>
      <c r="O29" s="10">
        <v>43501</v>
      </c>
      <c r="P29" s="11" t="str">
        <f>"000094"</f>
        <v>000094</v>
      </c>
      <c r="Q29" s="10">
        <v>43501</v>
      </c>
      <c r="R29" s="11"/>
      <c r="S29" s="11" t="str">
        <f>"001074"</f>
        <v>001074</v>
      </c>
      <c r="T29" s="10">
        <v>43581</v>
      </c>
      <c r="U29" s="14">
        <v>13.049099999999999</v>
      </c>
      <c r="V29" s="14">
        <v>1.7096</v>
      </c>
      <c r="W29" s="14">
        <v>11.339499999999999</v>
      </c>
      <c r="X29" s="11">
        <v>383</v>
      </c>
      <c r="Y29" s="10">
        <v>43549</v>
      </c>
      <c r="Z29" s="11">
        <v>9845007432</v>
      </c>
      <c r="AA29" s="12" t="s">
        <v>133</v>
      </c>
      <c r="AB29" s="11" t="s">
        <v>134</v>
      </c>
      <c r="AC29" s="12" t="s">
        <v>135</v>
      </c>
      <c r="AD29" s="11" t="s">
        <v>136</v>
      </c>
      <c r="AE29" s="12" t="s">
        <v>137</v>
      </c>
      <c r="AF29" s="14">
        <f t="shared" si="0"/>
        <v>0.130491</v>
      </c>
      <c r="AG29" s="11" t="s">
        <v>67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2019-06-14T08:44:59Z</dcterms:modified>
</cp:coreProperties>
</file>