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<sst xmlns="http://schemas.openxmlformats.org/spreadsheetml/2006/main" count="540" uniqueCount="167">
  <si>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</si>
  <si>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</si>
  <si>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</si>
  <si>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</si>
  <si>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</si>
  <si>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</si>
  <si>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</si>
  <si>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</si>
  <si>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</si>
  <si>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</si>
  <si>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</si>
  <si>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</si>
  <si>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</si>
  <si>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</si>
  <si>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</si>
  <si>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</si>
  <si>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</si>
  <si>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</si>
  <si>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</si>
  <si>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</si>
  <si>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</si>
  <si>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</si>
  <si>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</si>
  <si>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</si>
  <si>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</si>
  <si>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</si>
  <si>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</si>
  <si>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</si>
  <si>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</si>
  <si>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</si>
  <si>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</si>
  <si>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</si>
  <si>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</si>
  <si>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</si>
  <si>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Sanjany Nagara</t>
  </si>
  <si>
    <t>Hebbala</t>
  </si>
  <si>
    <t>East</t>
  </si>
  <si>
    <t>019-17-000006</t>
  </si>
  <si>
    <t>PROVIDING GYM EQUIPMENTS FOR ELDERS AND OTHER DEVELOPMENT WORKS AT BOUNSLE PARK SANJAY NAGAR IN WARD NO 19 BHOOPASANDRA</t>
  </si>
  <si>
    <t>Trees, Parks &amp; Playgrounds</t>
  </si>
  <si>
    <t>Technical Manager-II, 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</si>
  <si>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</si>
  <si>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</si>
  <si>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</si>
  <si>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</si>
  <si>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Pending</t>
  </si>
  <si>
    <t>019-17-000011</t>
  </si>
  <si>
    <t>PROVIDING ELDERS GYM EQUIPMENTS AND OTHER WORKS AT KEB LAYOUT PARK SANJAYNAGAR IN WARD NO 19</t>
  </si>
  <si>
    <t>019-17-000010</t>
  </si>
  <si>
    <t>PROVIDING GYM EQUIPMENTS AND OTHER WORKS AT VIMANAVANA PARK AECS LAYOUT SANJAYNAGAR IN WARD NO 19</t>
  </si>
  <si>
    <t>019-17-000008</t>
  </si>
  <si>
    <t>PROVIDING PATHWAY AND OTHER DEVELOPMENTAL WORKS TO BOUNSLE PARK BEHIND DEFFODEL SCHOOL IN WARD NO 19 SANYNAGAR</t>
  </si>
  <si>
    <t>019-17-000007</t>
  </si>
  <si>
    <t>PROVIDING ELDERS GYM AND OTHER WORKS AT CIL LAYOUT PARK IN WARD NO 19 SANJAY NAGAR</t>
  </si>
  <si>
    <t>16-</t>
  </si>
  <si>
    <t>Technical Manager 2</t>
  </si>
  <si>
    <t>019-17-000014</t>
  </si>
  <si>
    <t>Improvements to Nagasetty halli village vacant land at Overhead tank near temple in ward no 19</t>
  </si>
  <si>
    <t>Other Ward Works</t>
  </si>
  <si>
    <t>P2415</t>
  </si>
  <si>
    <t>Reserve fund for TandF Committee</t>
  </si>
  <si>
    <t>019-17-000013</t>
  </si>
  <si>
    <t>Improvements to KEB layout park in ward no 19</t>
  </si>
  <si>
    <t>019-16-000026</t>
  </si>
  <si>
    <t>Repairs to Park lightings, Cables, control panels at K.E.B Layout park in ward no 19</t>
  </si>
  <si>
    <t>M/s.Aaditya Electricals</t>
  </si>
  <si>
    <t>P0298</t>
  </si>
  <si>
    <t>M and R to Electrical Installations in Parks and Gardens, Playgrounds, Burial Grounds</t>
  </si>
  <si>
    <t>ddo089</t>
  </si>
  <si>
    <t xml:space="preserve"> Assistant Executive Engineer Electrical East Zone</t>
  </si>
  <si>
    <t>019-17-000027</t>
  </si>
  <si>
    <t>providing BBMP building maintenance in ward no 19</t>
  </si>
  <si>
    <t>Gopinath Reddy</t>
  </si>
  <si>
    <t>P1771</t>
  </si>
  <si>
    <t>Zone Works - POW Works</t>
  </si>
  <si>
    <t>ddo077</t>
  </si>
  <si>
    <t xml:space="preserve"> Assistant Executive Engineer Hebbal East Zone</t>
  </si>
  <si>
    <t>019-17-000038</t>
  </si>
  <si>
    <t>DRILLING OF BOREWELL AT AMARJYOTHI LAYOUT AND LAYING OF PIPELINE TO VARIOUS PLACES IN WAORD NO 19 SANJAY NAGAR</t>
  </si>
  <si>
    <t>Water &amp; Sanitary</t>
  </si>
  <si>
    <t>N.Kumar Reddy</t>
  </si>
  <si>
    <t>June</t>
  </si>
  <si>
    <t>019-17-000043</t>
  </si>
  <si>
    <t>DRILLING OF BOREWELL AND PROVIDING PIPELINE AT BHOOPASANDRA AND GEDDALAHALLI SURROUNDINGS IN SANJAYNAGAR WARD NO 19</t>
  </si>
  <si>
    <t>P1802</t>
  </si>
  <si>
    <t>Water Supply New Areas</t>
  </si>
  <si>
    <t>019-17-000009</t>
  </si>
  <si>
    <t>PROVIDING CHILDREN EQUIPMENTS AND OTHER WORKS AT VINAYAKA LAYOUT PARK IN WARD NO 19 SANJAYNAGAR</t>
  </si>
  <si>
    <t>Technical Manager -2</t>
  </si>
  <si>
    <t>019-17-000012</t>
  </si>
  <si>
    <t>Improvements and providing children play equipments and other works at Central Exise layout in ward no 19</t>
  </si>
  <si>
    <t>Techinical manager 2</t>
  </si>
  <si>
    <t>July</t>
  </si>
  <si>
    <t>019-16-000005</t>
  </si>
  <si>
    <t>IMPROVEMENTS AND RE CONSTRUCTION OF DRAIN AT GMR LAYOUT FROM 1ST CROSS TO 4TH CROSS IN WARD NO 19</t>
  </si>
  <si>
    <t>Footpaths &amp; Walkability</t>
  </si>
  <si>
    <t xml:space="preserve">N Munegowda </t>
  </si>
  <si>
    <t>019-16-000002</t>
  </si>
  <si>
    <t>IMPROVEMENTS AND RECONSTRUCTION OF CULVERTS AT TEACHERS COLONY AND CROSS ROADS IN WARD NO 19</t>
  </si>
  <si>
    <t>Roads &amp; Drivablility</t>
  </si>
  <si>
    <t>N Munegowda</t>
  </si>
  <si>
    <t>019-17-000040</t>
  </si>
  <si>
    <t>Engagement of Gangman and Hiring of Troctor Tippers for cleaning and maintenance of road side drains and other civil works in ward 19</t>
  </si>
  <si>
    <t>P3110</t>
  </si>
  <si>
    <t>14th Finance Commission Grant Works</t>
  </si>
  <si>
    <t>019-16-000001</t>
  </si>
  <si>
    <t>IMPROVEMENT AND MAINTENANCE OF FOOTPATH REPAIRS AND DESILTING OF DRAINS LAYING OF PIPELINES IN SANJAYNAGAR WARD NO 19</t>
  </si>
  <si>
    <t>N. KUMAR REDDY</t>
  </si>
  <si>
    <t>August</t>
  </si>
  <si>
    <t>019-17-000021</t>
  </si>
  <si>
    <t>Improvements at road and drains RMC at old Bhoopasandra North wing and surroundings in ward no 19</t>
  </si>
  <si>
    <t>019-17-000020</t>
  </si>
  <si>
    <t>improvements at road and drains RMC at old Bhoopasandra and surroundings in ward no 19</t>
  </si>
  <si>
    <t>019-17-000044</t>
  </si>
  <si>
    <t>Drillling of borewell and fixing of pipelines at Anjaneyaswamy Temple Road Bhoopasandra in ward no 19</t>
  </si>
  <si>
    <t>KRIDL</t>
  </si>
  <si>
    <t>P2178</t>
  </si>
  <si>
    <t>Works sanctioned by Dy. Mayor</t>
  </si>
  <si>
    <t>September</t>
  </si>
  <si>
    <t>019-17-000036</t>
  </si>
  <si>
    <t>Providing Tubular poles, LTUG cable flood light fittings and pathway light fittings to central excise layout 6th cross park in Sanjayanagar ward no 19</t>
  </si>
  <si>
    <t>M/s.KRIDL</t>
  </si>
  <si>
    <t>November</t>
  </si>
  <si>
    <t>019-17-000018</t>
  </si>
  <si>
    <t>RMC from yajamanappa layout from 5th cross in ward no 19</t>
  </si>
  <si>
    <t>CHANNA REDDY</t>
  </si>
  <si>
    <t>December</t>
  </si>
  <si>
    <t>019-17-000019</t>
  </si>
  <si>
    <t>improvements to drains and RMC at GMR layout its crosses in ward no 19</t>
  </si>
  <si>
    <t>K.Hanumanth Reddy</t>
  </si>
  <si>
    <t>019-17-000015</t>
  </si>
  <si>
    <t>improvements tp side drains and RMC at nagasetty hally and surroundings in ward no 19</t>
  </si>
  <si>
    <t>019-18-000050</t>
  </si>
  <si>
    <t>Drilling of Borewell and Fixing of Pipelines at Akai Public Surrounding in ward no 19</t>
  </si>
  <si>
    <t>019-18-000052</t>
  </si>
  <si>
    <t>Drilling of Borewell and Fixing of Pipelines at NGEF layout Surrounding in ward no 19</t>
  </si>
  <si>
    <t>019-18-000051</t>
  </si>
  <si>
    <t>Drilling of Borewell and Fixing of Pipelines at AECS layout 1st stage in ward no 19</t>
  </si>
  <si>
    <t>019-18-000057</t>
  </si>
  <si>
    <t>DRILLING OF BOREWELL AND PIPE LINE CONNECTION AT SANJAYNAGAR AND SURROUNDINGS IN WARD NO 19</t>
  </si>
  <si>
    <t>019-18-000054</t>
  </si>
  <si>
    <t>Drilling of Borewell and Fixing of Pipelines at Boopasandra main road near Green City College Srrounding in ward no 19</t>
  </si>
  <si>
    <t>019-18-000053</t>
  </si>
  <si>
    <t>Drilling of Borewell and Fixing of Pipelines at Nagashettyhalli and Surrounding in ward no 19</t>
  </si>
  <si>
    <t>019-16-000024</t>
  </si>
  <si>
    <t>PROVIDING TRACTOR AND LABOUR FOR REMOVAL OF SILT AND DEBRIS IN WARD NO 19</t>
  </si>
  <si>
    <t>S.Umesh</t>
  </si>
  <si>
    <t>019-16-000019</t>
  </si>
  <si>
    <t>SUPPLY OF WATER BY PRIVATE WATER TANKER IN WARD NO 19</t>
  </si>
  <si>
    <t>MUne Gowda</t>
  </si>
  <si>
    <t>January</t>
  </si>
  <si>
    <t>019-18-000098</t>
  </si>
  <si>
    <t xml:space="preserve">Providing safety grill and beautification around Indira canteen in ward no.19 </t>
  </si>
  <si>
    <t>Indira Canteen</t>
  </si>
  <si>
    <t>P3106</t>
  </si>
  <si>
    <t>Nagarothana Works</t>
  </si>
  <si>
    <t>Current</t>
  </si>
  <si>
    <t>019-18-000084</t>
  </si>
  <si>
    <t xml:space="preserve">Improvemenst of Roads and Drains at 5th cross UAS Layout in Ward No 19 Sanjaynagar </t>
  </si>
  <si>
    <t>Sashi Kiran.K</t>
  </si>
  <si>
    <t>019-18-000085</t>
  </si>
  <si>
    <t xml:space="preserve">Construction CC Road to Muneshwara Temple Surrounding Area in Ward No 19 Sanjaynagar </t>
  </si>
  <si>
    <t>Sashi Kiran K</t>
  </si>
  <si>
    <t>February</t>
  </si>
  <si>
    <t>019-17-000026</t>
  </si>
  <si>
    <t>improvements to culverts at NGEF layout and AECS layout and surroundings in ward no 19</t>
  </si>
  <si>
    <t>Mune Gowda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</si>
</sst>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1085</v>
      </c>
      <c r="B2" s="9" t="s">
        <v>33</v>
      </c>
      <c r="C2" s="10">
        <v>43230</v>
      </c>
      <c r="D2" s="11">
        <v>19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"000027"</f>
        <v>000027</v>
      </c>
      <c r="M2" s="10">
        <v>42693</v>
      </c>
      <c r="N2" s="11" t="str">
        <f>"000049"</f>
        <v>000049</v>
      </c>
      <c r="O2" s="10">
        <v>42734</v>
      </c>
      <c r="P2" s="11" t="str">
        <f>"593"</f>
        <v>593</v>
      </c>
      <c r="Q2" s="10">
        <v>16</v>
      </c>
      <c r="R2" s="11">
        <v>17</v>
      </c>
      <c r="S2" s="11" t="str">
        <f>"001134"</f>
        <v>001134</v>
      </c>
      <c r="T2" s="10">
        <v>43227</v>
      </c>
      <c r="U2" s="14">
        <v>19.778600000000001</v>
      </c>
      <c r="V2" s="14">
        <v>2.9898899999999999</v>
      </c>
      <c r="W2" s="14">
        <v>16.788709999999998</v>
      </c>
      <c r="X2" s="11">
        <v>48</v>
      </c>
      <c r="Y2" s="10">
        <v>43230</v>
      </c>
      <c r="Z2" s="11">
        <v>9740402579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0.19778600000000002</v>
      </c>
      <c r="AG2" s="11" t="s">
        <v>45</v>
      </c>
    </row>
    <row r="3" spans="1:33" x14ac:dyDescent="0.2">
      <c r="A3" s="8">
        <v>1086</v>
      </c>
      <c r="B3" s="9" t="s">
        <v>33</v>
      </c>
      <c r="C3" s="10">
        <v>43230</v>
      </c>
      <c r="D3" s="11">
        <v>19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"000030"</f>
        <v>000030</v>
      </c>
      <c r="M3" s="10">
        <v>42693</v>
      </c>
      <c r="N3" s="11" t="str">
        <f>"000050"</f>
        <v>000050</v>
      </c>
      <c r="O3" s="10">
        <v>42734</v>
      </c>
      <c r="P3" s="11" t="str">
        <f>"594"</f>
        <v>594</v>
      </c>
      <c r="Q3" s="10">
        <v>16</v>
      </c>
      <c r="R3" s="11">
        <v>17</v>
      </c>
      <c r="S3" s="11" t="str">
        <f>"001135"</f>
        <v>001135</v>
      </c>
      <c r="T3" s="10">
        <v>43227</v>
      </c>
      <c r="U3" s="14">
        <v>19.811499999999999</v>
      </c>
      <c r="V3" s="14">
        <v>2.9943599999999999</v>
      </c>
      <c r="W3" s="14">
        <v>16.817139999999998</v>
      </c>
      <c r="X3" s="11">
        <v>48</v>
      </c>
      <c r="Y3" s="10">
        <v>43230</v>
      </c>
      <c r="Z3" s="11">
        <v>9740402579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0.19811499999999999</v>
      </c>
      <c r="AG3" s="11" t="s">
        <v>45</v>
      </c>
    </row>
    <row r="4" spans="1:33" x14ac:dyDescent="0.2">
      <c r="A4" s="8">
        <v>1087</v>
      </c>
      <c r="B4" s="9" t="s">
        <v>33</v>
      </c>
      <c r="C4" s="10">
        <v>43230</v>
      </c>
      <c r="D4" s="11">
        <v>19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"000029"</f>
        <v>000029</v>
      </c>
      <c r="M4" s="10">
        <v>42693</v>
      </c>
      <c r="N4" s="11" t="str">
        <f>"000053"</f>
        <v>000053</v>
      </c>
      <c r="O4" s="10">
        <v>42734</v>
      </c>
      <c r="P4" s="11" t="str">
        <f>"595"</f>
        <v>595</v>
      </c>
      <c r="Q4" s="10">
        <v>16</v>
      </c>
      <c r="R4" s="11">
        <v>17</v>
      </c>
      <c r="S4" s="11" t="str">
        <f>"001136"</f>
        <v>001136</v>
      </c>
      <c r="T4" s="10">
        <v>43227</v>
      </c>
      <c r="U4" s="14">
        <v>19.466899999999999</v>
      </c>
      <c r="V4" s="14">
        <v>2.9475099999999999</v>
      </c>
      <c r="W4" s="14">
        <v>16.519390000000001</v>
      </c>
      <c r="X4" s="11">
        <v>48</v>
      </c>
      <c r="Y4" s="10">
        <v>43230</v>
      </c>
      <c r="Z4" s="11">
        <v>9740402579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0.19466899999999998</v>
      </c>
      <c r="AG4" s="11" t="s">
        <v>45</v>
      </c>
    </row>
    <row r="5" spans="1:33" x14ac:dyDescent="0.2">
      <c r="A5" s="8">
        <v>1088</v>
      </c>
      <c r="B5" s="9" t="s">
        <v>33</v>
      </c>
      <c r="C5" s="10">
        <v>43230</v>
      </c>
      <c r="D5" s="11">
        <v>19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50</v>
      </c>
      <c r="J5" s="12" t="s">
        <v>51</v>
      </c>
      <c r="K5" s="13" t="s">
        <v>39</v>
      </c>
      <c r="L5" s="11" t="str">
        <f>"000026"</f>
        <v>000026</v>
      </c>
      <c r="M5" s="10">
        <v>42693</v>
      </c>
      <c r="N5" s="11" t="str">
        <f>"000051"</f>
        <v>000051</v>
      </c>
      <c r="O5" s="10">
        <v>42734</v>
      </c>
      <c r="P5" s="11" t="str">
        <f>"596"</f>
        <v>596</v>
      </c>
      <c r="Q5" s="10">
        <v>16</v>
      </c>
      <c r="R5" s="11">
        <v>17</v>
      </c>
      <c r="S5" s="11" t="str">
        <f>"001137"</f>
        <v>001137</v>
      </c>
      <c r="T5" s="10">
        <v>43227</v>
      </c>
      <c r="U5" s="14">
        <v>9.8760700000000003</v>
      </c>
      <c r="V5" s="14">
        <v>1.4931700000000001</v>
      </c>
      <c r="W5" s="14">
        <v>8.3828999999999994</v>
      </c>
      <c r="X5" s="11">
        <v>48</v>
      </c>
      <c r="Y5" s="10">
        <v>43230</v>
      </c>
      <c r="Z5" s="11">
        <v>9740402579</v>
      </c>
      <c r="AA5" s="12" t="s">
        <v>40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9.8760700000000007E-2</v>
      </c>
      <c r="AG5" s="11" t="s">
        <v>45</v>
      </c>
    </row>
    <row r="6" spans="1:33" x14ac:dyDescent="0.2">
      <c r="A6" s="8">
        <v>1089</v>
      </c>
      <c r="B6" s="9" t="s">
        <v>33</v>
      </c>
      <c r="C6" s="10">
        <v>43230</v>
      </c>
      <c r="D6" s="11">
        <v>19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52</v>
      </c>
      <c r="J6" s="12" t="s">
        <v>53</v>
      </c>
      <c r="K6" s="13" t="s">
        <v>39</v>
      </c>
      <c r="L6" s="11" t="str">
        <f>"000028"</f>
        <v>000028</v>
      </c>
      <c r="M6" s="10">
        <v>42693</v>
      </c>
      <c r="N6" s="11" t="str">
        <f>"48"</f>
        <v>48</v>
      </c>
      <c r="O6" s="10" t="s">
        <v>54</v>
      </c>
      <c r="P6" s="11" t="str">
        <f>"597"</f>
        <v>597</v>
      </c>
      <c r="Q6" s="10">
        <v>16</v>
      </c>
      <c r="R6" s="11">
        <v>17</v>
      </c>
      <c r="S6" s="11" t="str">
        <f>"001138"</f>
        <v>001138</v>
      </c>
      <c r="T6" s="10">
        <v>43227</v>
      </c>
      <c r="U6" s="14">
        <v>19.9953</v>
      </c>
      <c r="V6" s="14">
        <v>3.0193400000000001</v>
      </c>
      <c r="W6" s="14">
        <v>16.975960000000001</v>
      </c>
      <c r="X6" s="11">
        <v>48</v>
      </c>
      <c r="Y6" s="10">
        <v>43230</v>
      </c>
      <c r="Z6" s="11">
        <v>9740402579</v>
      </c>
      <c r="AA6" s="12" t="s">
        <v>55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0.19995299999999999</v>
      </c>
      <c r="AG6" s="11" t="s">
        <v>45</v>
      </c>
    </row>
    <row r="7" spans="1:33" x14ac:dyDescent="0.2">
      <c r="A7" s="8">
        <v>1090</v>
      </c>
      <c r="B7" s="9" t="s">
        <v>33</v>
      </c>
      <c r="C7" s="10">
        <v>43230</v>
      </c>
      <c r="D7" s="11">
        <v>19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56</v>
      </c>
      <c r="J7" s="12" t="s">
        <v>57</v>
      </c>
      <c r="K7" s="13" t="s">
        <v>58</v>
      </c>
      <c r="L7" s="11" t="str">
        <f>"000048"</f>
        <v>000048</v>
      </c>
      <c r="M7" s="10">
        <v>42693</v>
      </c>
      <c r="N7" s="11" t="str">
        <f>"000086"</f>
        <v>000086</v>
      </c>
      <c r="O7" s="10">
        <v>42765</v>
      </c>
      <c r="P7" s="11" t="str">
        <f>"000667"</f>
        <v>000667</v>
      </c>
      <c r="Q7" s="10">
        <v>42765</v>
      </c>
      <c r="R7" s="11">
        <v>17</v>
      </c>
      <c r="S7" s="11" t="str">
        <f>"001213"</f>
        <v>001213</v>
      </c>
      <c r="T7" s="10">
        <v>43228</v>
      </c>
      <c r="U7" s="14">
        <v>9.9969000000000001</v>
      </c>
      <c r="V7" s="14">
        <v>1.4595499999999999</v>
      </c>
      <c r="W7" s="14">
        <v>8.53735</v>
      </c>
      <c r="X7" s="11">
        <v>48</v>
      </c>
      <c r="Y7" s="10">
        <v>43230</v>
      </c>
      <c r="Z7" s="11">
        <v>9740402579</v>
      </c>
      <c r="AA7" s="12" t="s">
        <v>40</v>
      </c>
      <c r="AB7" s="11" t="s">
        <v>59</v>
      </c>
      <c r="AC7" s="12" t="s">
        <v>60</v>
      </c>
      <c r="AD7" s="11" t="s">
        <v>43</v>
      </c>
      <c r="AE7" s="12" t="s">
        <v>44</v>
      </c>
      <c r="AF7" s="14">
        <v>9.9969000000000002E-2</v>
      </c>
      <c r="AG7" s="11" t="s">
        <v>45</v>
      </c>
    </row>
    <row r="8" spans="1:33" x14ac:dyDescent="0.2">
      <c r="A8" s="8">
        <v>1091</v>
      </c>
      <c r="B8" s="9" t="s">
        <v>33</v>
      </c>
      <c r="C8" s="10">
        <v>43230</v>
      </c>
      <c r="D8" s="11">
        <v>19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61</v>
      </c>
      <c r="J8" s="12" t="s">
        <v>62</v>
      </c>
      <c r="K8" s="13" t="s">
        <v>39</v>
      </c>
      <c r="L8" s="11" t="str">
        <f>"000049"</f>
        <v>000049</v>
      </c>
      <c r="M8" s="10">
        <v>42693</v>
      </c>
      <c r="N8" s="11" t="str">
        <f>"000071"</f>
        <v>000071</v>
      </c>
      <c r="O8" s="10">
        <v>42734</v>
      </c>
      <c r="P8" s="11" t="str">
        <f>"000668"</f>
        <v>000668</v>
      </c>
      <c r="Q8" s="10">
        <v>42765</v>
      </c>
      <c r="R8" s="11">
        <v>17</v>
      </c>
      <c r="S8" s="11" t="str">
        <f>"001214"</f>
        <v>001214</v>
      </c>
      <c r="T8" s="10">
        <v>43228</v>
      </c>
      <c r="U8" s="14">
        <v>19.88035</v>
      </c>
      <c r="V8" s="14">
        <v>3.0037099999999999</v>
      </c>
      <c r="W8" s="14">
        <v>16.876639999999998</v>
      </c>
      <c r="X8" s="11">
        <v>48</v>
      </c>
      <c r="Y8" s="10">
        <v>43230</v>
      </c>
      <c r="Z8" s="11">
        <v>9740402579</v>
      </c>
      <c r="AA8" s="12" t="s">
        <v>40</v>
      </c>
      <c r="AB8" s="11" t="s">
        <v>59</v>
      </c>
      <c r="AC8" s="12" t="s">
        <v>60</v>
      </c>
      <c r="AD8" s="11" t="s">
        <v>43</v>
      </c>
      <c r="AE8" s="12" t="s">
        <v>44</v>
      </c>
      <c r="AF8" s="14">
        <v>0.19880349999999999</v>
      </c>
      <c r="AG8" s="11" t="s">
        <v>45</v>
      </c>
    </row>
    <row r="9" spans="1:33" x14ac:dyDescent="0.2">
      <c r="A9" s="8">
        <v>1092</v>
      </c>
      <c r="B9" s="9" t="s">
        <v>33</v>
      </c>
      <c r="C9" s="10">
        <v>43230</v>
      </c>
      <c r="D9" s="11">
        <v>19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63</v>
      </c>
      <c r="J9" s="12" t="s">
        <v>64</v>
      </c>
      <c r="K9" s="13" t="s">
        <v>39</v>
      </c>
      <c r="L9" s="11" t="str">
        <f>"000070"</f>
        <v>000070</v>
      </c>
      <c r="M9" s="10">
        <v>42586</v>
      </c>
      <c r="N9" s="11" t="str">
        <f>"093"</f>
        <v>093</v>
      </c>
      <c r="O9" s="10">
        <v>16</v>
      </c>
      <c r="P9" s="11" t="str">
        <f>"270"</f>
        <v>270</v>
      </c>
      <c r="Q9" s="10">
        <v>16</v>
      </c>
      <c r="R9" s="11">
        <v>16</v>
      </c>
      <c r="S9" s="11" t="str">
        <f>"001245"</f>
        <v>001245</v>
      </c>
      <c r="T9" s="10">
        <v>43228</v>
      </c>
      <c r="U9" s="14">
        <v>0.75570000000000004</v>
      </c>
      <c r="V9" s="14">
        <v>0.10150000000000001</v>
      </c>
      <c r="W9" s="14">
        <v>0.6542</v>
      </c>
      <c r="X9" s="11">
        <v>48</v>
      </c>
      <c r="Y9" s="10">
        <v>43230</v>
      </c>
      <c r="Z9" s="11">
        <v>8904148945</v>
      </c>
      <c r="AA9" s="12" t="s">
        <v>65</v>
      </c>
      <c r="AB9" s="11" t="s">
        <v>66</v>
      </c>
      <c r="AC9" s="12" t="s">
        <v>67</v>
      </c>
      <c r="AD9" s="11" t="s">
        <v>68</v>
      </c>
      <c r="AE9" s="12" t="s">
        <v>69</v>
      </c>
      <c r="AF9" s="14">
        <v>7.5570000000000003E-3</v>
      </c>
      <c r="AG9" s="11" t="s">
        <v>45</v>
      </c>
    </row>
    <row r="10" spans="1:33" x14ac:dyDescent="0.2">
      <c r="A10" s="8">
        <v>1407</v>
      </c>
      <c r="B10" s="9" t="s">
        <v>33</v>
      </c>
      <c r="C10" s="10">
        <v>43242</v>
      </c>
      <c r="D10" s="11">
        <v>19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70</v>
      </c>
      <c r="J10" s="12" t="s">
        <v>71</v>
      </c>
      <c r="K10" s="13" t="s">
        <v>58</v>
      </c>
      <c r="L10" s="11" t="str">
        <f>"000201"</f>
        <v>000201</v>
      </c>
      <c r="M10" s="10">
        <v>42783</v>
      </c>
      <c r="N10" s="11" t="str">
        <f>"000022"</f>
        <v>000022</v>
      </c>
      <c r="O10" s="10">
        <v>42886</v>
      </c>
      <c r="P10" s="11" t="str">
        <f>"000042"</f>
        <v>000042</v>
      </c>
      <c r="Q10" s="10">
        <v>42886</v>
      </c>
      <c r="R10" s="11">
        <v>17</v>
      </c>
      <c r="S10" s="11" t="str">
        <f>"001685"</f>
        <v>001685</v>
      </c>
      <c r="T10" s="10">
        <v>43241</v>
      </c>
      <c r="U10" s="14">
        <v>9.4923099999999998</v>
      </c>
      <c r="V10" s="14">
        <v>0.66252999999999995</v>
      </c>
      <c r="W10" s="14">
        <v>8.8297799999999995</v>
      </c>
      <c r="X10" s="11">
        <v>58</v>
      </c>
      <c r="Y10" s="10">
        <v>43242</v>
      </c>
      <c r="Z10" s="11">
        <v>8023330521</v>
      </c>
      <c r="AA10" s="12" t="s">
        <v>72</v>
      </c>
      <c r="AB10" s="11" t="s">
        <v>73</v>
      </c>
      <c r="AC10" s="12" t="s">
        <v>74</v>
      </c>
      <c r="AD10" s="11" t="s">
        <v>75</v>
      </c>
      <c r="AE10" s="12" t="s">
        <v>76</v>
      </c>
      <c r="AF10" s="14">
        <v>9.4923099999999996E-2</v>
      </c>
      <c r="AG10" s="11" t="s">
        <v>45</v>
      </c>
    </row>
    <row r="11" spans="1:33" x14ac:dyDescent="0.2">
      <c r="A11" s="8">
        <v>1408</v>
      </c>
      <c r="B11" s="9" t="s">
        <v>33</v>
      </c>
      <c r="C11" s="10">
        <v>43242</v>
      </c>
      <c r="D11" s="11">
        <v>19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77</v>
      </c>
      <c r="J11" s="12" t="s">
        <v>78</v>
      </c>
      <c r="K11" s="13" t="s">
        <v>79</v>
      </c>
      <c r="L11" s="11" t="str">
        <f>"000010"</f>
        <v>000010</v>
      </c>
      <c r="M11" s="10">
        <v>42835</v>
      </c>
      <c r="N11" s="11" t="str">
        <f>"000013"</f>
        <v>000013</v>
      </c>
      <c r="O11" s="10">
        <v>42853</v>
      </c>
      <c r="P11" s="11" t="str">
        <f>"000025"</f>
        <v>000025</v>
      </c>
      <c r="Q11" s="10">
        <v>42853</v>
      </c>
      <c r="R11" s="11">
        <v>17</v>
      </c>
      <c r="S11" s="11" t="str">
        <f>"001691"</f>
        <v>001691</v>
      </c>
      <c r="T11" s="10">
        <v>43241</v>
      </c>
      <c r="U11" s="14">
        <v>19.153279999999999</v>
      </c>
      <c r="V11" s="14">
        <v>1.3409800000000001</v>
      </c>
      <c r="W11" s="14">
        <v>17.8123</v>
      </c>
      <c r="X11" s="11">
        <v>58</v>
      </c>
      <c r="Y11" s="10">
        <v>43242</v>
      </c>
      <c r="Z11" s="11">
        <v>9035158247</v>
      </c>
      <c r="AA11" s="12" t="s">
        <v>80</v>
      </c>
      <c r="AB11" s="11" t="s">
        <v>73</v>
      </c>
      <c r="AC11" s="12" t="s">
        <v>74</v>
      </c>
      <c r="AD11" s="11" t="s">
        <v>75</v>
      </c>
      <c r="AE11" s="12" t="s">
        <v>76</v>
      </c>
      <c r="AF11" s="14">
        <v>0.19153279999999998</v>
      </c>
      <c r="AG11" s="11" t="s">
        <v>45</v>
      </c>
    </row>
    <row r="12" spans="1:33" x14ac:dyDescent="0.2">
      <c r="A12" s="8">
        <v>1997</v>
      </c>
      <c r="B12" s="9" t="s">
        <v>81</v>
      </c>
      <c r="C12" s="10">
        <v>43262</v>
      </c>
      <c r="D12" s="11">
        <v>19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82</v>
      </c>
      <c r="J12" s="12" t="s">
        <v>83</v>
      </c>
      <c r="K12" s="13" t="s">
        <v>79</v>
      </c>
      <c r="L12" s="11" t="str">
        <f>"000037"</f>
        <v>000037</v>
      </c>
      <c r="M12" s="10">
        <v>42879</v>
      </c>
      <c r="N12" s="11" t="str">
        <f>"000046"</f>
        <v>000046</v>
      </c>
      <c r="O12" s="10">
        <v>42916</v>
      </c>
      <c r="P12" s="11" t="str">
        <f>"000092"</f>
        <v>000092</v>
      </c>
      <c r="Q12" s="10">
        <v>42916</v>
      </c>
      <c r="R12" s="11">
        <v>17</v>
      </c>
      <c r="S12" s="11" t="str">
        <f>"002218"</f>
        <v>002218</v>
      </c>
      <c r="T12" s="10">
        <v>43257</v>
      </c>
      <c r="U12" s="14">
        <v>14.9503</v>
      </c>
      <c r="V12" s="14">
        <v>0.93496000000000001</v>
      </c>
      <c r="W12" s="14">
        <v>14.01534</v>
      </c>
      <c r="X12" s="11">
        <v>79</v>
      </c>
      <c r="Y12" s="10">
        <v>43262</v>
      </c>
      <c r="Z12" s="11">
        <v>9035158247</v>
      </c>
      <c r="AA12" s="12" t="s">
        <v>80</v>
      </c>
      <c r="AB12" s="11" t="s">
        <v>84</v>
      </c>
      <c r="AC12" s="12" t="s">
        <v>85</v>
      </c>
      <c r="AD12" s="11" t="s">
        <v>75</v>
      </c>
      <c r="AE12" s="12" t="s">
        <v>76</v>
      </c>
      <c r="AF12" s="14">
        <v>0.149503</v>
      </c>
      <c r="AG12" s="11" t="s">
        <v>45</v>
      </c>
    </row>
    <row r="13" spans="1:33" x14ac:dyDescent="0.2">
      <c r="A13" s="8">
        <v>2207</v>
      </c>
      <c r="B13" s="9" t="s">
        <v>81</v>
      </c>
      <c r="C13" s="10">
        <v>43269</v>
      </c>
      <c r="D13" s="11">
        <v>19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86</v>
      </c>
      <c r="J13" s="12" t="s">
        <v>87</v>
      </c>
      <c r="K13" s="13" t="s">
        <v>39</v>
      </c>
      <c r="L13" s="11" t="str">
        <f>"000025"</f>
        <v>000025</v>
      </c>
      <c r="M13" s="10">
        <v>42693</v>
      </c>
      <c r="N13" s="11" t="str">
        <f>"47"</f>
        <v>47</v>
      </c>
      <c r="O13" s="10" t="s">
        <v>54</v>
      </c>
      <c r="P13" s="11" t="str">
        <f>"598"</f>
        <v>598</v>
      </c>
      <c r="Q13" s="10">
        <v>16</v>
      </c>
      <c r="R13" s="11">
        <v>17</v>
      </c>
      <c r="S13" s="11" t="str">
        <f>"002493"</f>
        <v>002493</v>
      </c>
      <c r="T13" s="10">
        <v>43264</v>
      </c>
      <c r="U13" s="14">
        <v>9.9032599999999995</v>
      </c>
      <c r="V13" s="14">
        <v>1.4968300000000001</v>
      </c>
      <c r="W13" s="14">
        <v>8.4064300000000003</v>
      </c>
      <c r="X13" s="11">
        <v>91</v>
      </c>
      <c r="Y13" s="10">
        <v>43269</v>
      </c>
      <c r="Z13" s="11">
        <v>9740402579</v>
      </c>
      <c r="AA13" s="12" t="s">
        <v>88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9.9032599999999998E-2</v>
      </c>
      <c r="AG13" s="11" t="s">
        <v>45</v>
      </c>
    </row>
    <row r="14" spans="1:33" x14ac:dyDescent="0.2">
      <c r="A14" s="8">
        <v>2208</v>
      </c>
      <c r="B14" s="9" t="s">
        <v>81</v>
      </c>
      <c r="C14" s="10">
        <v>43269</v>
      </c>
      <c r="D14" s="11">
        <v>19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89</v>
      </c>
      <c r="J14" s="12" t="s">
        <v>90</v>
      </c>
      <c r="K14" s="13" t="s">
        <v>39</v>
      </c>
      <c r="L14" s="11" t="str">
        <f>"000047"</f>
        <v>000047</v>
      </c>
      <c r="M14" s="10">
        <v>42693</v>
      </c>
      <c r="N14" s="11" t="str">
        <f>"72"</f>
        <v>72</v>
      </c>
      <c r="O14" s="10" t="s">
        <v>54</v>
      </c>
      <c r="P14" s="11" t="str">
        <f>"670"</f>
        <v>670</v>
      </c>
      <c r="Q14" s="10">
        <v>16</v>
      </c>
      <c r="R14" s="11">
        <v>17</v>
      </c>
      <c r="S14" s="11" t="str">
        <f>"002496"</f>
        <v>002496</v>
      </c>
      <c r="T14" s="10">
        <v>43264</v>
      </c>
      <c r="U14" s="14">
        <v>19.992229999999999</v>
      </c>
      <c r="V14" s="14">
        <v>2.9289299999999998</v>
      </c>
      <c r="W14" s="14">
        <v>17.063300000000002</v>
      </c>
      <c r="X14" s="11">
        <v>91</v>
      </c>
      <c r="Y14" s="10">
        <v>43269</v>
      </c>
      <c r="Z14" s="11">
        <v>9740402579</v>
      </c>
      <c r="AA14" s="12" t="s">
        <v>91</v>
      </c>
      <c r="AB14" s="11" t="s">
        <v>59</v>
      </c>
      <c r="AC14" s="12" t="s">
        <v>60</v>
      </c>
      <c r="AD14" s="11" t="s">
        <v>43</v>
      </c>
      <c r="AE14" s="12" t="s">
        <v>44</v>
      </c>
      <c r="AF14" s="14">
        <v>0.1999223</v>
      </c>
      <c r="AG14" s="11" t="s">
        <v>45</v>
      </c>
    </row>
    <row r="15" spans="1:33" x14ac:dyDescent="0.2">
      <c r="A15" s="8">
        <v>3032</v>
      </c>
      <c r="B15" s="9" t="s">
        <v>92</v>
      </c>
      <c r="C15" s="10">
        <v>43287</v>
      </c>
      <c r="D15" s="11">
        <v>19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93</v>
      </c>
      <c r="J15" s="12" t="s">
        <v>94</v>
      </c>
      <c r="K15" s="13" t="s">
        <v>95</v>
      </c>
      <c r="L15" s="11" t="str">
        <f>"000073"</f>
        <v>000073</v>
      </c>
      <c r="M15" s="10">
        <v>42518</v>
      </c>
      <c r="N15" s="11" t="str">
        <f>"000041"</f>
        <v>000041</v>
      </c>
      <c r="O15" s="10">
        <v>42551</v>
      </c>
      <c r="P15" s="11" t="str">
        <f>"000084"</f>
        <v>000084</v>
      </c>
      <c r="Q15" s="10">
        <v>42551</v>
      </c>
      <c r="R15" s="11">
        <v>16</v>
      </c>
      <c r="S15" s="11" t="str">
        <f>"003259"</f>
        <v>003259</v>
      </c>
      <c r="T15" s="10">
        <v>43283</v>
      </c>
      <c r="U15" s="14">
        <v>4.9324000000000003</v>
      </c>
      <c r="V15" s="14">
        <v>0.41904000000000002</v>
      </c>
      <c r="W15" s="14">
        <v>4.5133599999999996</v>
      </c>
      <c r="X15" s="11">
        <v>113</v>
      </c>
      <c r="Y15" s="10">
        <v>43287</v>
      </c>
      <c r="Z15" s="11">
        <v>8023330521</v>
      </c>
      <c r="AA15" s="12" t="s">
        <v>96</v>
      </c>
      <c r="AB15" s="11" t="s">
        <v>73</v>
      </c>
      <c r="AC15" s="12" t="s">
        <v>74</v>
      </c>
      <c r="AD15" s="11" t="s">
        <v>75</v>
      </c>
      <c r="AE15" s="12" t="s">
        <v>76</v>
      </c>
      <c r="AF15" s="14">
        <v>4.9324000000000007E-2</v>
      </c>
      <c r="AG15" s="11" t="s">
        <v>45</v>
      </c>
    </row>
    <row r="16" spans="1:33" x14ac:dyDescent="0.2">
      <c r="A16" s="8">
        <v>3033</v>
      </c>
      <c r="B16" s="9" t="s">
        <v>92</v>
      </c>
      <c r="C16" s="10">
        <v>43287</v>
      </c>
      <c r="D16" s="11">
        <v>19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97</v>
      </c>
      <c r="J16" s="12" t="s">
        <v>98</v>
      </c>
      <c r="K16" s="13" t="s">
        <v>99</v>
      </c>
      <c r="L16" s="11" t="str">
        <f>"000072"</f>
        <v>000072</v>
      </c>
      <c r="M16" s="10">
        <v>42518</v>
      </c>
      <c r="N16" s="11" t="str">
        <f>"000040"</f>
        <v>000040</v>
      </c>
      <c r="O16" s="10">
        <v>42551</v>
      </c>
      <c r="P16" s="11" t="str">
        <f>"000085"</f>
        <v>000085</v>
      </c>
      <c r="Q16" s="10">
        <v>42551</v>
      </c>
      <c r="R16" s="11">
        <v>16</v>
      </c>
      <c r="S16" s="11" t="str">
        <f>"003262"</f>
        <v>003262</v>
      </c>
      <c r="T16" s="10">
        <v>43283</v>
      </c>
      <c r="U16" s="14">
        <v>4.9374000000000002</v>
      </c>
      <c r="V16" s="14">
        <v>0.34271000000000001</v>
      </c>
      <c r="W16" s="14">
        <v>4.5946899999999999</v>
      </c>
      <c r="X16" s="11">
        <v>113</v>
      </c>
      <c r="Y16" s="10">
        <v>43287</v>
      </c>
      <c r="Z16" s="11">
        <v>8023330521</v>
      </c>
      <c r="AA16" s="12" t="s">
        <v>100</v>
      </c>
      <c r="AB16" s="11" t="s">
        <v>73</v>
      </c>
      <c r="AC16" s="12" t="s">
        <v>74</v>
      </c>
      <c r="AD16" s="11" t="s">
        <v>75</v>
      </c>
      <c r="AE16" s="12" t="s">
        <v>76</v>
      </c>
      <c r="AF16" s="14">
        <v>4.9374000000000001E-2</v>
      </c>
      <c r="AG16" s="11" t="s">
        <v>45</v>
      </c>
    </row>
    <row r="17" spans="1:33" x14ac:dyDescent="0.2">
      <c r="A17" s="8">
        <v>3808</v>
      </c>
      <c r="B17" s="9" t="s">
        <v>92</v>
      </c>
      <c r="C17" s="10">
        <v>43304</v>
      </c>
      <c r="D17" s="11">
        <v>19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101</v>
      </c>
      <c r="J17" s="12" t="s">
        <v>102</v>
      </c>
      <c r="K17" s="13" t="s">
        <v>95</v>
      </c>
      <c r="L17" s="11" t="str">
        <f>"000108"</f>
        <v>000108</v>
      </c>
      <c r="M17" s="10">
        <v>43131</v>
      </c>
      <c r="N17" s="11" t="str">
        <f>"000038"</f>
        <v>000038</v>
      </c>
      <c r="O17" s="10">
        <v>43132</v>
      </c>
      <c r="P17" s="11" t="str">
        <f>"000112"</f>
        <v>000112</v>
      </c>
      <c r="Q17" s="10">
        <v>43132</v>
      </c>
      <c r="R17" s="11">
        <v>17</v>
      </c>
      <c r="S17" s="11" t="str">
        <f>"009799"</f>
        <v>009799</v>
      </c>
      <c r="T17" s="10">
        <v>43147</v>
      </c>
      <c r="U17" s="14">
        <v>3.9544600000000001</v>
      </c>
      <c r="V17" s="14">
        <v>8.3489999999999995E-2</v>
      </c>
      <c r="W17" s="14">
        <v>3.8709699999999998</v>
      </c>
      <c r="X17" s="11">
        <v>137</v>
      </c>
      <c r="Y17" s="10">
        <v>43304</v>
      </c>
      <c r="Z17" s="11">
        <v>8023330521</v>
      </c>
      <c r="AA17" s="12" t="s">
        <v>80</v>
      </c>
      <c r="AB17" s="11" t="s">
        <v>103</v>
      </c>
      <c r="AC17" s="12" t="s">
        <v>104</v>
      </c>
      <c r="AD17" s="11" t="s">
        <v>75</v>
      </c>
      <c r="AE17" s="12" t="s">
        <v>76</v>
      </c>
      <c r="AF17" s="14">
        <v>3.9544599999999999E-2</v>
      </c>
      <c r="AG17" s="11" t="s">
        <v>45</v>
      </c>
    </row>
    <row r="18" spans="1:33" x14ac:dyDescent="0.2">
      <c r="A18" s="8">
        <v>3895</v>
      </c>
      <c r="B18" s="9" t="s">
        <v>92</v>
      </c>
      <c r="C18" s="10">
        <v>43305</v>
      </c>
      <c r="D18" s="11">
        <v>19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105</v>
      </c>
      <c r="J18" s="12" t="s">
        <v>106</v>
      </c>
      <c r="K18" s="13" t="s">
        <v>95</v>
      </c>
      <c r="L18" s="11" t="str">
        <f>"000144"</f>
        <v>000144</v>
      </c>
      <c r="M18" s="10">
        <v>42704</v>
      </c>
      <c r="N18" s="11" t="str">
        <f>"000088"</f>
        <v>000088</v>
      </c>
      <c r="O18" s="10">
        <v>42766</v>
      </c>
      <c r="P18" s="11" t="str">
        <f>"000376"</f>
        <v>000376</v>
      </c>
      <c r="Q18" s="10">
        <v>42766</v>
      </c>
      <c r="R18" s="11">
        <v>16</v>
      </c>
      <c r="S18" s="11" t="str">
        <f>"004086"</f>
        <v>004086</v>
      </c>
      <c r="T18" s="10">
        <v>43301</v>
      </c>
      <c r="U18" s="14">
        <v>10.18141</v>
      </c>
      <c r="V18" s="14">
        <v>0.78981999999999997</v>
      </c>
      <c r="W18" s="14">
        <v>9.3915900000000008</v>
      </c>
      <c r="X18" s="11">
        <v>139</v>
      </c>
      <c r="Y18" s="10">
        <v>43305</v>
      </c>
      <c r="Z18" s="11">
        <v>9035158247</v>
      </c>
      <c r="AA18" s="12" t="s">
        <v>107</v>
      </c>
      <c r="AB18" s="11" t="s">
        <v>73</v>
      </c>
      <c r="AC18" s="12" t="s">
        <v>74</v>
      </c>
      <c r="AD18" s="11" t="s">
        <v>75</v>
      </c>
      <c r="AE18" s="12" t="s">
        <v>76</v>
      </c>
      <c r="AF18" s="14">
        <v>0.10181409999999999</v>
      </c>
      <c r="AG18" s="11" t="s">
        <v>45</v>
      </c>
    </row>
    <row r="19" spans="1:33" x14ac:dyDescent="0.2">
      <c r="A19" s="8">
        <v>4941</v>
      </c>
      <c r="B19" s="9" t="s">
        <v>108</v>
      </c>
      <c r="C19" s="10">
        <v>43330</v>
      </c>
      <c r="D19" s="11">
        <v>19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109</v>
      </c>
      <c r="J19" s="12" t="s">
        <v>110</v>
      </c>
      <c r="K19" s="13" t="s">
        <v>95</v>
      </c>
      <c r="L19" s="11" t="str">
        <f>"100200"</f>
        <v>100200</v>
      </c>
      <c r="M19" s="10">
        <v>42783</v>
      </c>
      <c r="N19" s="11" t="str">
        <f>"000125"</f>
        <v>000125</v>
      </c>
      <c r="O19" s="10">
        <v>42824</v>
      </c>
      <c r="P19" s="11" t="str">
        <f>"000458"</f>
        <v>000458</v>
      </c>
      <c r="Q19" s="10">
        <v>42825</v>
      </c>
      <c r="R19" s="11">
        <v>17</v>
      </c>
      <c r="S19" s="11" t="str">
        <f>"005178"</f>
        <v>005178</v>
      </c>
      <c r="T19" s="10">
        <v>43326</v>
      </c>
      <c r="U19" s="14">
        <v>14.034000000000001</v>
      </c>
      <c r="V19" s="14">
        <v>1.1442300000000001</v>
      </c>
      <c r="W19" s="14">
        <v>12.88977</v>
      </c>
      <c r="X19" s="11">
        <v>174</v>
      </c>
      <c r="Y19" s="10">
        <v>43330</v>
      </c>
      <c r="Z19" s="11">
        <v>8023330521</v>
      </c>
      <c r="AA19" s="12" t="s">
        <v>72</v>
      </c>
      <c r="AB19" s="11" t="s">
        <v>73</v>
      </c>
      <c r="AC19" s="12" t="s">
        <v>74</v>
      </c>
      <c r="AD19" s="11" t="s">
        <v>75</v>
      </c>
      <c r="AE19" s="12" t="s">
        <v>76</v>
      </c>
      <c r="AF19" s="14">
        <v>0.14034000000000002</v>
      </c>
      <c r="AG19" s="11" t="s">
        <v>45</v>
      </c>
    </row>
    <row r="20" spans="1:33" x14ac:dyDescent="0.2">
      <c r="A20" s="8">
        <v>4942</v>
      </c>
      <c r="B20" s="9" t="s">
        <v>108</v>
      </c>
      <c r="C20" s="10">
        <v>43330</v>
      </c>
      <c r="D20" s="11">
        <v>19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111</v>
      </c>
      <c r="J20" s="12" t="s">
        <v>112</v>
      </c>
      <c r="K20" s="13" t="s">
        <v>95</v>
      </c>
      <c r="L20" s="11" t="str">
        <f>"000199"</f>
        <v>000199</v>
      </c>
      <c r="M20" s="10">
        <v>42783</v>
      </c>
      <c r="N20" s="11" t="str">
        <f>"000126"</f>
        <v>000126</v>
      </c>
      <c r="O20" s="10">
        <v>42824</v>
      </c>
      <c r="P20" s="11" t="str">
        <f>"000459"</f>
        <v>000459</v>
      </c>
      <c r="Q20" s="10">
        <v>42825</v>
      </c>
      <c r="R20" s="11">
        <v>17</v>
      </c>
      <c r="S20" s="11" t="str">
        <f>"005180"</f>
        <v>005180</v>
      </c>
      <c r="T20" s="10">
        <v>43326</v>
      </c>
      <c r="U20" s="14">
        <v>13.96771</v>
      </c>
      <c r="V20" s="14">
        <v>1.1488400000000001</v>
      </c>
      <c r="W20" s="14">
        <v>12.81887</v>
      </c>
      <c r="X20" s="11">
        <v>174</v>
      </c>
      <c r="Y20" s="10">
        <v>43330</v>
      </c>
      <c r="Z20" s="11">
        <v>9845654827</v>
      </c>
      <c r="AA20" s="12" t="s">
        <v>72</v>
      </c>
      <c r="AB20" s="11" t="s">
        <v>73</v>
      </c>
      <c r="AC20" s="12" t="s">
        <v>74</v>
      </c>
      <c r="AD20" s="11" t="s">
        <v>75</v>
      </c>
      <c r="AE20" s="12" t="s">
        <v>76</v>
      </c>
      <c r="AF20" s="14">
        <v>0.1396771</v>
      </c>
      <c r="AG20" s="11" t="s">
        <v>45</v>
      </c>
    </row>
    <row r="21" spans="1:33" x14ac:dyDescent="0.2">
      <c r="A21" s="8">
        <v>5008</v>
      </c>
      <c r="B21" s="9" t="s">
        <v>108</v>
      </c>
      <c r="C21" s="10">
        <v>43333</v>
      </c>
      <c r="D21" s="11">
        <v>19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113</v>
      </c>
      <c r="J21" s="12" t="s">
        <v>114</v>
      </c>
      <c r="K21" s="13" t="s">
        <v>79</v>
      </c>
      <c r="L21" s="11" t="str">
        <f>"000057"</f>
        <v>000057</v>
      </c>
      <c r="M21" s="10">
        <v>43057</v>
      </c>
      <c r="N21" s="11" t="str">
        <f>"000008"</f>
        <v>000008</v>
      </c>
      <c r="O21" s="10">
        <v>43057</v>
      </c>
      <c r="P21" s="11" t="str">
        <f>"000052"</f>
        <v>000052</v>
      </c>
      <c r="Q21" s="10">
        <v>43058</v>
      </c>
      <c r="R21" s="11">
        <v>17</v>
      </c>
      <c r="S21" s="11" t="str">
        <f>"005283"</f>
        <v>005283</v>
      </c>
      <c r="T21" s="10">
        <v>43332</v>
      </c>
      <c r="U21" s="14">
        <v>9.2525999999999993</v>
      </c>
      <c r="V21" s="14">
        <v>0.81942999999999999</v>
      </c>
      <c r="W21" s="14">
        <v>8.4331700000000005</v>
      </c>
      <c r="X21" s="11">
        <v>176</v>
      </c>
      <c r="Y21" s="10">
        <v>43333</v>
      </c>
      <c r="Z21" s="11">
        <v>7899190325</v>
      </c>
      <c r="AA21" s="12" t="s">
        <v>115</v>
      </c>
      <c r="AB21" s="11" t="s">
        <v>116</v>
      </c>
      <c r="AC21" s="12" t="s">
        <v>117</v>
      </c>
      <c r="AD21" s="11" t="s">
        <v>75</v>
      </c>
      <c r="AE21" s="12" t="s">
        <v>76</v>
      </c>
      <c r="AF21" s="14">
        <v>9.2525999999999997E-2</v>
      </c>
      <c r="AG21" s="11" t="s">
        <v>45</v>
      </c>
    </row>
    <row r="22" spans="1:33" x14ac:dyDescent="0.2">
      <c r="A22" s="8">
        <v>5598</v>
      </c>
      <c r="B22" s="9" t="s">
        <v>118</v>
      </c>
      <c r="C22" s="10">
        <v>43370</v>
      </c>
      <c r="D22" s="11">
        <v>19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119</v>
      </c>
      <c r="J22" s="12" t="s">
        <v>120</v>
      </c>
      <c r="K22" s="13" t="s">
        <v>39</v>
      </c>
      <c r="L22" s="11" t="str">
        <f>"000035"</f>
        <v>000035</v>
      </c>
      <c r="M22" s="10">
        <v>42947</v>
      </c>
      <c r="N22" s="11" t="str">
        <f>"000033"</f>
        <v>000033</v>
      </c>
      <c r="O22" s="10">
        <v>42973</v>
      </c>
      <c r="P22" s="11" t="str">
        <f>"000022"</f>
        <v>000022</v>
      </c>
      <c r="Q22" s="10">
        <v>42973</v>
      </c>
      <c r="R22" s="11">
        <v>17</v>
      </c>
      <c r="S22" s="11" t="str">
        <f>"005811"</f>
        <v>005811</v>
      </c>
      <c r="T22" s="10">
        <v>43362</v>
      </c>
      <c r="U22" s="14">
        <v>24.922809999999998</v>
      </c>
      <c r="V22" s="14">
        <v>3.64541</v>
      </c>
      <c r="W22" s="14">
        <v>21.2774</v>
      </c>
      <c r="X22" s="11">
        <v>219</v>
      </c>
      <c r="Y22" s="10">
        <v>43370</v>
      </c>
      <c r="Z22" s="11">
        <v>9945525730</v>
      </c>
      <c r="AA22" s="12" t="s">
        <v>121</v>
      </c>
      <c r="AB22" s="11" t="s">
        <v>116</v>
      </c>
      <c r="AC22" s="12" t="s">
        <v>117</v>
      </c>
      <c r="AD22" s="11" t="s">
        <v>68</v>
      </c>
      <c r="AE22" s="12" t="s">
        <v>69</v>
      </c>
      <c r="AF22" s="14">
        <f t="shared" ref="AF22:AF37" si="0">U22/100</f>
        <v>0.24922809999999998</v>
      </c>
      <c r="AG22" s="11" t="s">
        <v>45</v>
      </c>
    </row>
    <row r="23" spans="1:33" x14ac:dyDescent="0.2">
      <c r="A23" s="8">
        <v>7195</v>
      </c>
      <c r="B23" s="9" t="s">
        <v>122</v>
      </c>
      <c r="C23" s="10">
        <v>43420</v>
      </c>
      <c r="D23" s="11">
        <v>19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123</v>
      </c>
      <c r="J23" s="12" t="s">
        <v>124</v>
      </c>
      <c r="K23" s="13" t="s">
        <v>58</v>
      </c>
      <c r="L23" s="11" t="str">
        <f>"000022"</f>
        <v>000022</v>
      </c>
      <c r="M23" s="10">
        <v>42849</v>
      </c>
      <c r="N23" s="11" t="str">
        <f>"000020"</f>
        <v>000020</v>
      </c>
      <c r="O23" s="10">
        <v>42886</v>
      </c>
      <c r="P23" s="11" t="str">
        <f>"000039"</f>
        <v>000039</v>
      </c>
      <c r="Q23" s="10">
        <v>42886</v>
      </c>
      <c r="R23" s="11">
        <v>17</v>
      </c>
      <c r="S23" s="11" t="str">
        <f>"007286"</f>
        <v>007286</v>
      </c>
      <c r="T23" s="10">
        <v>43407</v>
      </c>
      <c r="U23" s="14">
        <v>9.3498099999999997</v>
      </c>
      <c r="V23" s="14">
        <v>0.76134000000000002</v>
      </c>
      <c r="W23" s="14">
        <v>8.5884699999999992</v>
      </c>
      <c r="X23" s="11">
        <v>266</v>
      </c>
      <c r="Y23" s="10">
        <v>43420</v>
      </c>
      <c r="Z23" s="11">
        <v>9035158247</v>
      </c>
      <c r="AA23" s="12" t="s">
        <v>125</v>
      </c>
      <c r="AB23" s="11" t="s">
        <v>73</v>
      </c>
      <c r="AC23" s="12" t="s">
        <v>74</v>
      </c>
      <c r="AD23" s="11" t="s">
        <v>75</v>
      </c>
      <c r="AE23" s="12" t="s">
        <v>76</v>
      </c>
      <c r="AF23" s="14">
        <f t="shared" si="0"/>
        <v>9.3498100000000001E-2</v>
      </c>
      <c r="AG23" s="11" t="s">
        <v>45</v>
      </c>
    </row>
    <row r="24" spans="1:33" x14ac:dyDescent="0.2">
      <c r="A24" s="8">
        <v>7459</v>
      </c>
      <c r="B24" s="9" t="s">
        <v>126</v>
      </c>
      <c r="C24" s="10">
        <v>43437</v>
      </c>
      <c r="D24" s="11">
        <v>19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127</v>
      </c>
      <c r="J24" s="12" t="s">
        <v>128</v>
      </c>
      <c r="K24" s="13" t="s">
        <v>95</v>
      </c>
      <c r="L24" s="11" t="str">
        <f>"000012"</f>
        <v>000012</v>
      </c>
      <c r="M24" s="10">
        <v>42840</v>
      </c>
      <c r="N24" s="11" t="str">
        <f>"000025"</f>
        <v>000025</v>
      </c>
      <c r="O24" s="10">
        <v>42886</v>
      </c>
      <c r="P24" s="11" t="str">
        <f>"000047"</f>
        <v>000047</v>
      </c>
      <c r="Q24" s="10">
        <v>42886</v>
      </c>
      <c r="R24" s="11">
        <v>17</v>
      </c>
      <c r="S24" s="11" t="str">
        <f>"007416"</f>
        <v>007416</v>
      </c>
      <c r="T24" s="10">
        <v>43421</v>
      </c>
      <c r="U24" s="14">
        <v>9.4939400000000003</v>
      </c>
      <c r="V24" s="14">
        <v>0.76166999999999996</v>
      </c>
      <c r="W24" s="14">
        <v>8.7322699999999998</v>
      </c>
      <c r="X24" s="11">
        <v>279</v>
      </c>
      <c r="Y24" s="10">
        <v>43437</v>
      </c>
      <c r="Z24" s="11">
        <v>8023330521</v>
      </c>
      <c r="AA24" s="12" t="s">
        <v>129</v>
      </c>
      <c r="AB24" s="11" t="s">
        <v>73</v>
      </c>
      <c r="AC24" s="12" t="s">
        <v>74</v>
      </c>
      <c r="AD24" s="11" t="s">
        <v>75</v>
      </c>
      <c r="AE24" s="12" t="s">
        <v>76</v>
      </c>
      <c r="AF24" s="14">
        <f t="shared" si="0"/>
        <v>9.4939400000000007E-2</v>
      </c>
      <c r="AG24" s="11" t="s">
        <v>45</v>
      </c>
    </row>
    <row r="25" spans="1:33" x14ac:dyDescent="0.2">
      <c r="A25" s="8">
        <v>7460</v>
      </c>
      <c r="B25" s="9" t="s">
        <v>126</v>
      </c>
      <c r="C25" s="10">
        <v>43437</v>
      </c>
      <c r="D25" s="11">
        <v>19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130</v>
      </c>
      <c r="J25" s="12" t="s">
        <v>131</v>
      </c>
      <c r="K25" s="13" t="s">
        <v>95</v>
      </c>
      <c r="L25" s="11" t="str">
        <f>"000021"</f>
        <v>000021</v>
      </c>
      <c r="M25" s="10">
        <v>42849</v>
      </c>
      <c r="N25" s="11" t="str">
        <f>"000030"</f>
        <v>000030</v>
      </c>
      <c r="O25" s="10">
        <v>42886</v>
      </c>
      <c r="P25" s="11" t="str">
        <f>"000059"</f>
        <v>000059</v>
      </c>
      <c r="Q25" s="10">
        <v>42886</v>
      </c>
      <c r="R25" s="11">
        <v>17</v>
      </c>
      <c r="S25" s="11" t="str">
        <f>"007428"</f>
        <v>007428</v>
      </c>
      <c r="T25" s="10">
        <v>43421</v>
      </c>
      <c r="U25" s="14">
        <v>14.21977</v>
      </c>
      <c r="V25" s="14">
        <v>1.1592</v>
      </c>
      <c r="W25" s="14">
        <v>13.06057</v>
      </c>
      <c r="X25" s="11">
        <v>279</v>
      </c>
      <c r="Y25" s="10">
        <v>43437</v>
      </c>
      <c r="Z25" s="11">
        <v>9035158247</v>
      </c>
      <c r="AA25" s="12" t="s">
        <v>125</v>
      </c>
      <c r="AB25" s="11" t="s">
        <v>73</v>
      </c>
      <c r="AC25" s="12" t="s">
        <v>74</v>
      </c>
      <c r="AD25" s="11" t="s">
        <v>75</v>
      </c>
      <c r="AE25" s="12" t="s">
        <v>76</v>
      </c>
      <c r="AF25" s="14">
        <f t="shared" si="0"/>
        <v>0.14219770000000001</v>
      </c>
      <c r="AG25" s="11" t="s">
        <v>45</v>
      </c>
    </row>
    <row r="26" spans="1:33" x14ac:dyDescent="0.2">
      <c r="A26" s="8">
        <v>7461</v>
      </c>
      <c r="B26" s="9" t="s">
        <v>126</v>
      </c>
      <c r="C26" s="10">
        <v>43437</v>
      </c>
      <c r="D26" s="11">
        <v>19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132</v>
      </c>
      <c r="J26" s="12" t="s">
        <v>133</v>
      </c>
      <c r="K26" s="15" t="s">
        <v>79</v>
      </c>
      <c r="L26" s="11" t="str">
        <f>"000121"</f>
        <v>000121</v>
      </c>
      <c r="M26" s="10">
        <v>43143</v>
      </c>
      <c r="N26" s="11" t="str">
        <f>"000045"</f>
        <v>000045</v>
      </c>
      <c r="O26" s="10">
        <v>43145</v>
      </c>
      <c r="P26" s="11" t="str">
        <f>"000119"</f>
        <v>000119</v>
      </c>
      <c r="Q26" s="10">
        <v>43145</v>
      </c>
      <c r="R26" s="11">
        <v>18</v>
      </c>
      <c r="S26" s="11" t="str">
        <f>"007542"</f>
        <v>007542</v>
      </c>
      <c r="T26" s="10">
        <v>43426</v>
      </c>
      <c r="U26" s="14">
        <v>9.9521700000000006</v>
      </c>
      <c r="V26" s="14">
        <v>0.82459000000000005</v>
      </c>
      <c r="W26" s="14">
        <v>9.12758</v>
      </c>
      <c r="X26" s="11">
        <v>280</v>
      </c>
      <c r="Y26" s="10">
        <v>43437</v>
      </c>
      <c r="Z26" s="11">
        <v>8023330521</v>
      </c>
      <c r="AA26" s="12" t="s">
        <v>115</v>
      </c>
      <c r="AB26" s="11" t="s">
        <v>116</v>
      </c>
      <c r="AC26" s="12" t="s">
        <v>117</v>
      </c>
      <c r="AD26" s="11" t="s">
        <v>75</v>
      </c>
      <c r="AE26" s="12" t="s">
        <v>76</v>
      </c>
      <c r="AF26" s="14">
        <f t="shared" si="0"/>
        <v>9.9521700000000005E-2</v>
      </c>
      <c r="AG26" s="11" t="s">
        <v>45</v>
      </c>
    </row>
    <row r="27" spans="1:33" x14ac:dyDescent="0.2">
      <c r="A27" s="8">
        <v>7462</v>
      </c>
      <c r="B27" s="9" t="s">
        <v>126</v>
      </c>
      <c r="C27" s="10">
        <v>43437</v>
      </c>
      <c r="D27" s="11">
        <v>19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134</v>
      </c>
      <c r="J27" s="12" t="s">
        <v>135</v>
      </c>
      <c r="K27" s="15" t="s">
        <v>79</v>
      </c>
      <c r="L27" s="11" t="str">
        <f>"000117"</f>
        <v>000117</v>
      </c>
      <c r="M27" s="10">
        <v>43142</v>
      </c>
      <c r="N27" s="11" t="str">
        <f>"000046"</f>
        <v>000046</v>
      </c>
      <c r="O27" s="10">
        <v>43145</v>
      </c>
      <c r="P27" s="11" t="str">
        <f>"000120"</f>
        <v>000120</v>
      </c>
      <c r="Q27" s="10">
        <v>43145</v>
      </c>
      <c r="R27" s="11">
        <v>18</v>
      </c>
      <c r="S27" s="11" t="str">
        <f>"007543"</f>
        <v>007543</v>
      </c>
      <c r="T27" s="10">
        <v>43426</v>
      </c>
      <c r="U27" s="14">
        <v>9.95214</v>
      </c>
      <c r="V27" s="14">
        <v>0.82499</v>
      </c>
      <c r="W27" s="14">
        <v>9.1271500000000003</v>
      </c>
      <c r="X27" s="11">
        <v>280</v>
      </c>
      <c r="Y27" s="10">
        <v>43437</v>
      </c>
      <c r="Z27" s="11">
        <v>8023330521</v>
      </c>
      <c r="AA27" s="12" t="s">
        <v>115</v>
      </c>
      <c r="AB27" s="11" t="s">
        <v>116</v>
      </c>
      <c r="AC27" s="12" t="s">
        <v>117</v>
      </c>
      <c r="AD27" s="11" t="s">
        <v>75</v>
      </c>
      <c r="AE27" s="12" t="s">
        <v>76</v>
      </c>
      <c r="AF27" s="14">
        <f t="shared" si="0"/>
        <v>9.9521399999999996E-2</v>
      </c>
      <c r="AG27" s="11" t="s">
        <v>45</v>
      </c>
    </row>
    <row r="28" spans="1:33" x14ac:dyDescent="0.2">
      <c r="A28" s="8">
        <v>7463</v>
      </c>
      <c r="B28" s="9" t="s">
        <v>126</v>
      </c>
      <c r="C28" s="10">
        <v>43437</v>
      </c>
      <c r="D28" s="11">
        <v>19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136</v>
      </c>
      <c r="J28" s="12" t="s">
        <v>137</v>
      </c>
      <c r="K28" s="15" t="s">
        <v>79</v>
      </c>
      <c r="L28" s="11" t="str">
        <f>"000118"</f>
        <v>000118</v>
      </c>
      <c r="M28" s="10">
        <v>43142</v>
      </c>
      <c r="N28" s="11" t="str">
        <f>"000047"</f>
        <v>000047</v>
      </c>
      <c r="O28" s="10">
        <v>43145</v>
      </c>
      <c r="P28" s="11" t="str">
        <f>"000121"</f>
        <v>000121</v>
      </c>
      <c r="Q28" s="10">
        <v>43145</v>
      </c>
      <c r="R28" s="11">
        <v>18</v>
      </c>
      <c r="S28" s="11" t="str">
        <f>"007544"</f>
        <v>007544</v>
      </c>
      <c r="T28" s="10">
        <v>43426</v>
      </c>
      <c r="U28" s="14">
        <v>9.9497199999999992</v>
      </c>
      <c r="V28" s="14">
        <v>0.82403000000000004</v>
      </c>
      <c r="W28" s="14">
        <v>9.1256900000000005</v>
      </c>
      <c r="X28" s="11">
        <v>280</v>
      </c>
      <c r="Y28" s="10">
        <v>43437</v>
      </c>
      <c r="Z28" s="11">
        <v>8023330521</v>
      </c>
      <c r="AA28" s="12" t="s">
        <v>115</v>
      </c>
      <c r="AB28" s="11" t="s">
        <v>116</v>
      </c>
      <c r="AC28" s="12" t="s">
        <v>117</v>
      </c>
      <c r="AD28" s="11" t="s">
        <v>75</v>
      </c>
      <c r="AE28" s="12" t="s">
        <v>76</v>
      </c>
      <c r="AF28" s="14">
        <f t="shared" si="0"/>
        <v>9.9497199999999994E-2</v>
      </c>
      <c r="AG28" s="11" t="s">
        <v>45</v>
      </c>
    </row>
    <row r="29" spans="1:33" x14ac:dyDescent="0.2">
      <c r="A29" s="8">
        <v>7464</v>
      </c>
      <c r="B29" s="9" t="s">
        <v>126</v>
      </c>
      <c r="C29" s="10">
        <v>43437</v>
      </c>
      <c r="D29" s="11">
        <v>19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138</v>
      </c>
      <c r="J29" s="12" t="s">
        <v>139</v>
      </c>
      <c r="K29" s="15" t="s">
        <v>79</v>
      </c>
      <c r="L29" s="11" t="str">
        <f>"000120"</f>
        <v>000120</v>
      </c>
      <c r="M29" s="10">
        <v>43143</v>
      </c>
      <c r="N29" s="11" t="str">
        <f>"000049"</f>
        <v>000049</v>
      </c>
      <c r="O29" s="10">
        <v>43145</v>
      </c>
      <c r="P29" s="11" t="str">
        <f>"000122"</f>
        <v>000122</v>
      </c>
      <c r="Q29" s="10">
        <v>43145</v>
      </c>
      <c r="R29" s="11">
        <v>18</v>
      </c>
      <c r="S29" s="11" t="str">
        <f>"007545"</f>
        <v>007545</v>
      </c>
      <c r="T29" s="10">
        <v>43426</v>
      </c>
      <c r="U29" s="14">
        <v>14.961550000000001</v>
      </c>
      <c r="V29" s="14">
        <v>1.2409699999999999</v>
      </c>
      <c r="W29" s="14">
        <v>13.72058</v>
      </c>
      <c r="X29" s="11">
        <v>280</v>
      </c>
      <c r="Y29" s="10">
        <v>43437</v>
      </c>
      <c r="Z29" s="11">
        <v>8023330521</v>
      </c>
      <c r="AA29" s="12" t="s">
        <v>115</v>
      </c>
      <c r="AB29" s="11" t="s">
        <v>84</v>
      </c>
      <c r="AC29" s="12" t="s">
        <v>85</v>
      </c>
      <c r="AD29" s="11" t="s">
        <v>75</v>
      </c>
      <c r="AE29" s="12" t="s">
        <v>76</v>
      </c>
      <c r="AF29" s="14">
        <f t="shared" si="0"/>
        <v>0.14961550000000001</v>
      </c>
      <c r="AG29" s="11" t="s">
        <v>45</v>
      </c>
    </row>
    <row r="30" spans="1:33" x14ac:dyDescent="0.2">
      <c r="A30" s="8">
        <v>7465</v>
      </c>
      <c r="B30" s="9" t="s">
        <v>126</v>
      </c>
      <c r="C30" s="10">
        <v>43437</v>
      </c>
      <c r="D30" s="11">
        <v>19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140</v>
      </c>
      <c r="J30" s="12" t="s">
        <v>141</v>
      </c>
      <c r="K30" s="15" t="s">
        <v>79</v>
      </c>
      <c r="L30" s="11" t="str">
        <f>"000119"</f>
        <v>000119</v>
      </c>
      <c r="M30" s="10">
        <v>43142</v>
      </c>
      <c r="N30" s="11" t="str">
        <f>"000048"</f>
        <v>000048</v>
      </c>
      <c r="O30" s="10">
        <v>43145</v>
      </c>
      <c r="P30" s="11" t="str">
        <f>"000123"</f>
        <v>000123</v>
      </c>
      <c r="Q30" s="10">
        <v>43145</v>
      </c>
      <c r="R30" s="11">
        <v>18</v>
      </c>
      <c r="S30" s="11" t="str">
        <f>"007546"</f>
        <v>007546</v>
      </c>
      <c r="T30" s="10">
        <v>43426</v>
      </c>
      <c r="U30" s="14">
        <v>9.9406099999999995</v>
      </c>
      <c r="V30" s="14">
        <v>0.82448999999999995</v>
      </c>
      <c r="W30" s="14">
        <v>9.1161200000000004</v>
      </c>
      <c r="X30" s="11">
        <v>280</v>
      </c>
      <c r="Y30" s="10">
        <v>43437</v>
      </c>
      <c r="Z30" s="11">
        <v>8023330521</v>
      </c>
      <c r="AA30" s="12" t="s">
        <v>115</v>
      </c>
      <c r="AB30" s="11" t="s">
        <v>116</v>
      </c>
      <c r="AC30" s="12" t="s">
        <v>117</v>
      </c>
      <c r="AD30" s="11" t="s">
        <v>75</v>
      </c>
      <c r="AE30" s="12" t="s">
        <v>76</v>
      </c>
      <c r="AF30" s="14">
        <f t="shared" si="0"/>
        <v>9.9406099999999997E-2</v>
      </c>
      <c r="AG30" s="11" t="s">
        <v>45</v>
      </c>
    </row>
    <row r="31" spans="1:33" x14ac:dyDescent="0.2">
      <c r="A31" s="8">
        <v>7466</v>
      </c>
      <c r="B31" s="9" t="s">
        <v>126</v>
      </c>
      <c r="C31" s="10">
        <v>43437</v>
      </c>
      <c r="D31" s="11">
        <v>19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142</v>
      </c>
      <c r="J31" s="12" t="s">
        <v>143</v>
      </c>
      <c r="K31" s="15" t="s">
        <v>79</v>
      </c>
      <c r="L31" s="11" t="str">
        <f>"000135"</f>
        <v>000135</v>
      </c>
      <c r="M31" s="10">
        <v>43153</v>
      </c>
      <c r="N31" s="11" t="str">
        <f>"000052"</f>
        <v>000052</v>
      </c>
      <c r="O31" s="10">
        <v>43153</v>
      </c>
      <c r="P31" s="11" t="str">
        <f>"000130"</f>
        <v>000130</v>
      </c>
      <c r="Q31" s="10">
        <v>43153</v>
      </c>
      <c r="R31" s="11">
        <v>18</v>
      </c>
      <c r="S31" s="11" t="str">
        <f>"007548"</f>
        <v>007548</v>
      </c>
      <c r="T31" s="10">
        <v>43426</v>
      </c>
      <c r="U31" s="14">
        <v>9.9397099999999998</v>
      </c>
      <c r="V31" s="14">
        <v>0.83374000000000004</v>
      </c>
      <c r="W31" s="14">
        <v>9.1059699999999992</v>
      </c>
      <c r="X31" s="11">
        <v>280</v>
      </c>
      <c r="Y31" s="10">
        <v>43437</v>
      </c>
      <c r="Z31" s="11">
        <v>8023330521</v>
      </c>
      <c r="AA31" s="12" t="s">
        <v>115</v>
      </c>
      <c r="AB31" s="11" t="s">
        <v>116</v>
      </c>
      <c r="AC31" s="12" t="s">
        <v>117</v>
      </c>
      <c r="AD31" s="11" t="s">
        <v>75</v>
      </c>
      <c r="AE31" s="12" t="s">
        <v>76</v>
      </c>
      <c r="AF31" s="14">
        <f t="shared" si="0"/>
        <v>9.9397100000000002E-2</v>
      </c>
      <c r="AG31" s="11" t="s">
        <v>45</v>
      </c>
    </row>
    <row r="32" spans="1:33" x14ac:dyDescent="0.2">
      <c r="A32" s="8">
        <v>7692</v>
      </c>
      <c r="B32" s="9" t="s">
        <v>126</v>
      </c>
      <c r="C32" s="10">
        <v>43448</v>
      </c>
      <c r="D32" s="11">
        <v>19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144</v>
      </c>
      <c r="J32" s="12" t="s">
        <v>145</v>
      </c>
      <c r="K32" s="13" t="s">
        <v>95</v>
      </c>
      <c r="L32" s="11" t="str">
        <f>"000079"</f>
        <v>000079</v>
      </c>
      <c r="M32" s="10">
        <v>42521</v>
      </c>
      <c r="N32" s="11" t="str">
        <f>"000043"</f>
        <v>000043</v>
      </c>
      <c r="O32" s="10">
        <v>42551</v>
      </c>
      <c r="P32" s="11" t="str">
        <f>"000091"</f>
        <v>000091</v>
      </c>
      <c r="Q32" s="10">
        <v>42551</v>
      </c>
      <c r="R32" s="11">
        <v>16</v>
      </c>
      <c r="S32" s="11" t="str">
        <f>"007836"</f>
        <v>007836</v>
      </c>
      <c r="T32" s="10">
        <v>43444</v>
      </c>
      <c r="U32" s="14">
        <v>3.6167400000000001</v>
      </c>
      <c r="V32" s="14">
        <v>0.22062999999999999</v>
      </c>
      <c r="W32" s="14">
        <v>3.3961100000000002</v>
      </c>
      <c r="X32" s="11">
        <v>291</v>
      </c>
      <c r="Y32" s="10">
        <v>43448</v>
      </c>
      <c r="Z32" s="11">
        <v>8023330521</v>
      </c>
      <c r="AA32" s="12" t="s">
        <v>146</v>
      </c>
      <c r="AB32" s="11" t="s">
        <v>73</v>
      </c>
      <c r="AC32" s="12" t="s">
        <v>74</v>
      </c>
      <c r="AD32" s="11" t="s">
        <v>75</v>
      </c>
      <c r="AE32" s="12" t="s">
        <v>76</v>
      </c>
      <c r="AF32" s="14">
        <f t="shared" si="0"/>
        <v>3.6167400000000002E-2</v>
      </c>
      <c r="AG32" s="11" t="s">
        <v>45</v>
      </c>
    </row>
    <row r="33" spans="1:33" x14ac:dyDescent="0.2">
      <c r="A33" s="8">
        <v>7964</v>
      </c>
      <c r="B33" s="9" t="s">
        <v>126</v>
      </c>
      <c r="C33" s="10">
        <v>43455</v>
      </c>
      <c r="D33" s="11">
        <v>19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147</v>
      </c>
      <c r="J33" s="12" t="s">
        <v>148</v>
      </c>
      <c r="K33" s="13" t="s">
        <v>79</v>
      </c>
      <c r="L33" s="11" t="str">
        <f>"100014"</f>
        <v>100014</v>
      </c>
      <c r="M33" s="10">
        <v>42462</v>
      </c>
      <c r="N33" s="11" t="str">
        <f>"000052"</f>
        <v>000052</v>
      </c>
      <c r="O33" s="10">
        <v>42916</v>
      </c>
      <c r="P33" s="11" t="str">
        <f>"000125"</f>
        <v>000125</v>
      </c>
      <c r="Q33" s="10">
        <v>42916</v>
      </c>
      <c r="R33" s="11">
        <v>16</v>
      </c>
      <c r="S33" s="11" t="str">
        <f>"008102"</f>
        <v>008102</v>
      </c>
      <c r="T33" s="10">
        <v>43454</v>
      </c>
      <c r="U33" s="14">
        <v>4.8335699999999999</v>
      </c>
      <c r="V33" s="14">
        <v>0.29651</v>
      </c>
      <c r="W33" s="14">
        <v>4.5370600000000003</v>
      </c>
      <c r="X33" s="11">
        <v>301</v>
      </c>
      <c r="Y33" s="10">
        <v>43455</v>
      </c>
      <c r="Z33" s="11">
        <v>8023330521</v>
      </c>
      <c r="AA33" s="12" t="s">
        <v>149</v>
      </c>
      <c r="AB33" s="11" t="s">
        <v>84</v>
      </c>
      <c r="AC33" s="12" t="s">
        <v>85</v>
      </c>
      <c r="AD33" s="11" t="s">
        <v>75</v>
      </c>
      <c r="AE33" s="12" t="s">
        <v>76</v>
      </c>
      <c r="AF33" s="14">
        <f t="shared" si="0"/>
        <v>4.8335700000000002E-2</v>
      </c>
      <c r="AG33" s="11" t="s">
        <v>45</v>
      </c>
    </row>
    <row r="34" spans="1:33" x14ac:dyDescent="0.2">
      <c r="A34" s="8">
        <v>8341</v>
      </c>
      <c r="B34" s="9" t="s">
        <v>150</v>
      </c>
      <c r="C34" s="10">
        <v>43467</v>
      </c>
      <c r="D34" s="11">
        <v>19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151</v>
      </c>
      <c r="J34" s="12" t="s">
        <v>152</v>
      </c>
      <c r="K34" s="13" t="s">
        <v>153</v>
      </c>
      <c r="L34" s="11" t="str">
        <f>"000040"</f>
        <v>000040</v>
      </c>
      <c r="M34" s="10">
        <v>43271</v>
      </c>
      <c r="N34" s="11" t="str">
        <f>"000024"</f>
        <v>000024</v>
      </c>
      <c r="O34" s="10">
        <v>43279</v>
      </c>
      <c r="P34" s="11" t="str">
        <f>"000048"</f>
        <v>000048</v>
      </c>
      <c r="Q34" s="10">
        <v>43280</v>
      </c>
      <c r="R34" s="11"/>
      <c r="S34" s="11" t="str">
        <f>"008014"</f>
        <v>008014</v>
      </c>
      <c r="T34" s="10">
        <v>43449</v>
      </c>
      <c r="U34" s="14">
        <v>16.979179999999999</v>
      </c>
      <c r="V34" s="14">
        <v>1.5082199999999999</v>
      </c>
      <c r="W34" s="14">
        <v>15.47096</v>
      </c>
      <c r="X34" s="11">
        <v>311</v>
      </c>
      <c r="Y34" s="10">
        <v>43467</v>
      </c>
      <c r="Z34" s="11">
        <v>8023330521</v>
      </c>
      <c r="AA34" s="12" t="s">
        <v>115</v>
      </c>
      <c r="AB34" s="11" t="s">
        <v>154</v>
      </c>
      <c r="AC34" s="12" t="s">
        <v>155</v>
      </c>
      <c r="AD34" s="11" t="s">
        <v>75</v>
      </c>
      <c r="AE34" s="12" t="s">
        <v>76</v>
      </c>
      <c r="AF34" s="14">
        <f t="shared" si="0"/>
        <v>0.16979179999999999</v>
      </c>
      <c r="AG34" s="11" t="s">
        <v>156</v>
      </c>
    </row>
    <row r="35" spans="1:33" x14ac:dyDescent="0.2">
      <c r="A35" s="8">
        <v>8348</v>
      </c>
      <c r="B35" s="9" t="s">
        <v>150</v>
      </c>
      <c r="C35" s="10">
        <v>43467</v>
      </c>
      <c r="D35" s="11">
        <v>19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157</v>
      </c>
      <c r="J35" s="12" t="s">
        <v>158</v>
      </c>
      <c r="K35" s="13" t="s">
        <v>99</v>
      </c>
      <c r="L35" s="11" t="str">
        <f>"000057"</f>
        <v>000057</v>
      </c>
      <c r="M35" s="10">
        <v>43302</v>
      </c>
      <c r="N35" s="11" t="str">
        <f>"000047"</f>
        <v>000047</v>
      </c>
      <c r="O35" s="10">
        <v>43302</v>
      </c>
      <c r="P35" s="11" t="str">
        <f>"000080"</f>
        <v>000080</v>
      </c>
      <c r="Q35" s="10">
        <v>43303</v>
      </c>
      <c r="R35" s="11"/>
      <c r="S35" s="11" t="str">
        <f>"008030"</f>
        <v>008030</v>
      </c>
      <c r="T35" s="10">
        <v>43451</v>
      </c>
      <c r="U35" s="14">
        <v>8.6029099999999996</v>
      </c>
      <c r="V35" s="14">
        <v>0.25900000000000001</v>
      </c>
      <c r="W35" s="14">
        <v>8.3439099999999993</v>
      </c>
      <c r="X35" s="11">
        <v>311</v>
      </c>
      <c r="Y35" s="10">
        <v>43467</v>
      </c>
      <c r="Z35" s="11">
        <v>8023330521</v>
      </c>
      <c r="AA35" s="12" t="s">
        <v>159</v>
      </c>
      <c r="AB35" s="11" t="s">
        <v>73</v>
      </c>
      <c r="AC35" s="12" t="s">
        <v>74</v>
      </c>
      <c r="AD35" s="11" t="s">
        <v>75</v>
      </c>
      <c r="AE35" s="12" t="s">
        <v>76</v>
      </c>
      <c r="AF35" s="14">
        <f t="shared" si="0"/>
        <v>8.6029099999999997E-2</v>
      </c>
      <c r="AG35" s="11" t="s">
        <v>156</v>
      </c>
    </row>
    <row r="36" spans="1:33" x14ac:dyDescent="0.2">
      <c r="A36" s="8">
        <v>8349</v>
      </c>
      <c r="B36" s="9" t="s">
        <v>150</v>
      </c>
      <c r="C36" s="10">
        <v>43467</v>
      </c>
      <c r="D36" s="11">
        <v>19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160</v>
      </c>
      <c r="J36" s="12" t="s">
        <v>161</v>
      </c>
      <c r="K36" s="13" t="s">
        <v>99</v>
      </c>
      <c r="L36" s="11" t="str">
        <f>"000058"</f>
        <v>000058</v>
      </c>
      <c r="M36" s="10">
        <v>43302</v>
      </c>
      <c r="N36" s="11" t="str">
        <f>"000048"</f>
        <v>000048</v>
      </c>
      <c r="O36" s="10">
        <v>43302</v>
      </c>
      <c r="P36" s="11" t="str">
        <f>"000081"</f>
        <v>000081</v>
      </c>
      <c r="Q36" s="10">
        <v>43303</v>
      </c>
      <c r="R36" s="11"/>
      <c r="S36" s="11" t="str">
        <f>"008031"</f>
        <v>008031</v>
      </c>
      <c r="T36" s="10">
        <v>43451</v>
      </c>
      <c r="U36" s="14">
        <v>8.82118</v>
      </c>
      <c r="V36" s="14">
        <v>0.25596000000000002</v>
      </c>
      <c r="W36" s="14">
        <v>8.5652200000000001</v>
      </c>
      <c r="X36" s="11">
        <v>311</v>
      </c>
      <c r="Y36" s="10">
        <v>43467</v>
      </c>
      <c r="Z36" s="11">
        <v>8023330521</v>
      </c>
      <c r="AA36" s="12" t="s">
        <v>162</v>
      </c>
      <c r="AB36" s="11" t="s">
        <v>73</v>
      </c>
      <c r="AC36" s="12" t="s">
        <v>74</v>
      </c>
      <c r="AD36" s="11" t="s">
        <v>75</v>
      </c>
      <c r="AE36" s="12" t="s">
        <v>76</v>
      </c>
      <c r="AF36" s="14">
        <f t="shared" si="0"/>
        <v>8.8211800000000007E-2</v>
      </c>
      <c r="AG36" s="11" t="s">
        <v>156</v>
      </c>
    </row>
    <row r="37" spans="1:33" x14ac:dyDescent="0.2">
      <c r="A37" s="8">
        <v>9324</v>
      </c>
      <c r="B37" s="9" t="s">
        <v>163</v>
      </c>
      <c r="C37" s="10">
        <v>43521</v>
      </c>
      <c r="D37" s="11">
        <v>19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164</v>
      </c>
      <c r="J37" s="12" t="s">
        <v>165</v>
      </c>
      <c r="K37" s="13" t="s">
        <v>95</v>
      </c>
      <c r="L37" s="11" t="str">
        <f>"000215"</f>
        <v>000215</v>
      </c>
      <c r="M37" s="10">
        <v>42804</v>
      </c>
      <c r="N37" s="11" t="str">
        <f>"100036"</f>
        <v>100036</v>
      </c>
      <c r="O37" s="10">
        <v>42916</v>
      </c>
      <c r="P37" s="11" t="str">
        <f>"000083"</f>
        <v>000083</v>
      </c>
      <c r="Q37" s="10">
        <v>42916</v>
      </c>
      <c r="R37" s="11"/>
      <c r="S37" s="11" t="str">
        <f>"009427"</f>
        <v>009427</v>
      </c>
      <c r="T37" s="10">
        <v>43518</v>
      </c>
      <c r="U37" s="14">
        <v>13.52895</v>
      </c>
      <c r="V37" s="14">
        <v>0.93498000000000003</v>
      </c>
      <c r="W37" s="14">
        <v>12.593970000000001</v>
      </c>
      <c r="X37" s="11">
        <v>359</v>
      </c>
      <c r="Y37" s="10">
        <v>43521</v>
      </c>
      <c r="Z37" s="11">
        <v>8023330521</v>
      </c>
      <c r="AA37" s="12" t="s">
        <v>166</v>
      </c>
      <c r="AB37" s="11" t="s">
        <v>73</v>
      </c>
      <c r="AC37" s="12" t="s">
        <v>74</v>
      </c>
      <c r="AD37" s="11" t="s">
        <v>75</v>
      </c>
      <c r="AE37" s="12" t="s">
        <v>76</v>
      </c>
      <c r="AF37" s="14">
        <f t="shared" si="0"/>
        <v>0.13528950000000001</v>
      </c>
      <c r="AG37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2019-06-12T11:00:20Z</dcterms:modified>
</cp:coreProperties>
</file>