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2" i="1" l="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AF22" i="1"/>
  <c r="S22" i="1"/>
  <c r="P22" i="1"/>
  <c r="N22" i="1"/>
  <c r="L22" i="1"/>
  <c r="AF21" i="1"/>
  <c r="S21" i="1"/>
  <c r="P21" i="1"/>
  <c r="N21" i="1"/>
  <c r="L21" i="1"/>
  <c r="AF20" i="1"/>
  <c r="S20" i="1"/>
  <c r="P20" i="1"/>
  <c r="N20" i="1"/>
  <c r="L20" i="1"/>
  <c r="AF19" i="1"/>
  <c r="S19" i="1"/>
  <c r="P19" i="1"/>
  <c r="N19" i="1"/>
  <c r="L19" i="1"/>
  <c r="AF18" i="1"/>
  <c r="S18" i="1"/>
  <c r="P18" i="1"/>
  <c r="N18" i="1"/>
  <c r="L18" i="1"/>
  <c r="AF17"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<sst xmlns="http://schemas.openxmlformats.org/spreadsheetml/2006/main" count="467" uniqueCount="154">
  <si>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</si>
  <si>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</si>
  <si>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</si>
  <si>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</si>
  <si>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</si>
  <si>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</si>
  <si>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</si>
  <si>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</si>
  <si>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</si>
  <si>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</si>
  <si>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</si>
  <si>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</si>
  <si>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</si>
  <si>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</si>
  <si>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</si>
  <si>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</si>
  <si>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</si>
  <si>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</si>
  <si>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</si>
  <si>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</si>
  <si>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</si>
  <si>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</si>
  <si>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</si>
  <si>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</si>
  <si>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</si>
  <si>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</si>
  <si>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</si>
  <si>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</si>
  <si>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</si>
  <si>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</si>
  <si>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</si>
  <si>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</si>
  <si>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</si>
  <si>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</si>
  <si>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Mangammana Palya</t>
  </si>
  <si>
    <t>Bommana Halli</t>
  </si>
  <si>
    <t>190-16-000007</t>
  </si>
  <si>
    <t>Construction of culverts in ward no 190</t>
  </si>
  <si>
    <t>Roads &amp; Drivablility</t>
  </si>
  <si>
    <t>NAGARAJ B P</t>
  </si>
  <si>
    <t>P1771</t>
  </si>
  <si>
    <t>Zone Works - POW Works</t>
  </si>
  <si>
    <t>ddo440</t>
  </si>
  <si>
    <t xml:space="preserve"> Assistant Executive Engineer Bommanahalli Sub Division Bomanahalli Zone</t>
  </si>
  <si>
    <t>Pending</t>
  </si>
  <si>
    <t>190-16-000011</t>
  </si>
  <si>
    <t>Improvements to road and drain at Muneshwara layout cross roads in ward no 190</t>
  </si>
  <si>
    <t>NAVEEN J</t>
  </si>
  <si>
    <t>190-16-000005</t>
  </si>
  <si>
    <t>Improvements to road and drain at Madeena nagar layout main road and cross roads in ward no -190</t>
  </si>
  <si>
    <t>B T RAVI KUMAR</t>
  </si>
  <si>
    <t>190-16-000006</t>
  </si>
  <si>
    <t>Improvements to road and drain at Lakshmi layout Opp to Srinivasa medical road in ward no 190</t>
  </si>
  <si>
    <t>B T RAVIKUMAR</t>
  </si>
  <si>
    <t>190-16-000004</t>
  </si>
  <si>
    <t>Improvements to road and drain at Ganesh temple 5th cross road and adjoining road in ward no -190</t>
  </si>
  <si>
    <t>B CHANDRASHEKAR</t>
  </si>
  <si>
    <t>190-16-000002</t>
  </si>
  <si>
    <t>Emergency works in Ward No 190 Mangammanpalya</t>
  </si>
  <si>
    <t>Other Ward Works</t>
  </si>
  <si>
    <t>190-16-000008</t>
  </si>
  <si>
    <t>Improvements to road and drain at Garvebhavi Ganesh temple road and cross roads in ward no 190</t>
  </si>
  <si>
    <t>B CHANDRSHEKAR</t>
  </si>
  <si>
    <t>May</t>
  </si>
  <si>
    <t>190-16-000026</t>
  </si>
  <si>
    <t>Providing Barbed GI wire fencing to the open area at Bandepalya ward no 190 Hongasandra village Bommanahalli Zone</t>
  </si>
  <si>
    <t>K Suresh</t>
  </si>
  <si>
    <t>P0607</t>
  </si>
  <si>
    <t>Fencing of BBMP Properties (Other than gardens, parks)</t>
  </si>
  <si>
    <t>ddo438</t>
  </si>
  <si>
    <t xml:space="preserve"> Executive Engineer Project Division Bomanahalli Zone</t>
  </si>
  <si>
    <t>June</t>
  </si>
  <si>
    <t>190-16-000003</t>
  </si>
  <si>
    <t>Engaging tractor labour and Providing missing slabs in ward no 190</t>
  </si>
  <si>
    <t>July</t>
  </si>
  <si>
    <t>190-16-000009</t>
  </si>
  <si>
    <t>Providing fixing sign borads in ward no 190</t>
  </si>
  <si>
    <t>Saravanan M</t>
  </si>
  <si>
    <t>190-17-000030</t>
  </si>
  <si>
    <t>Providing Water supply and other works at Ward No. 190</t>
  </si>
  <si>
    <t>Water &amp; Sanitary</t>
  </si>
  <si>
    <t>P3110</t>
  </si>
  <si>
    <t>14th Finance Commission Grant Works</t>
  </si>
  <si>
    <t>Spill Over</t>
  </si>
  <si>
    <t>190-16-000001</t>
  </si>
  <si>
    <t>Annual Operation and Maintenance of street lighting system in ward no-190 Package B7A of Bommanahalli zone.</t>
  </si>
  <si>
    <t>Footpaths &amp; Walkability</t>
  </si>
  <si>
    <t>M/s Ramya Electricals</t>
  </si>
  <si>
    <t>P0300</t>
  </si>
  <si>
    <t>M and R to Street Lights - Replacement of Burnt Bulbs etc. (Package)</t>
  </si>
  <si>
    <t>ddo439</t>
  </si>
  <si>
    <t xml:space="preserve"> Executive Engineer Electrical Division Bomanahalli Zone</t>
  </si>
  <si>
    <t>August</t>
  </si>
  <si>
    <t>190-16-000014</t>
  </si>
  <si>
    <t>Annual maintenance of UGD in ward no 190</t>
  </si>
  <si>
    <t>Sri. B.Chandrashekar</t>
  </si>
  <si>
    <t>P1802</t>
  </si>
  <si>
    <t>Water Supply New Areas</t>
  </si>
  <si>
    <t>190-16-000028</t>
  </si>
  <si>
    <t>Improvements to Drain in Bandepalya Ward No 190</t>
  </si>
  <si>
    <t>B M MANJESH</t>
  </si>
  <si>
    <t>P1878</t>
  </si>
  <si>
    <t>18per - Works (Bhagyajyothi, Sooru / Neeru Yojane and General) (54 Lakhs / New Wards)</t>
  </si>
  <si>
    <t>October</t>
  </si>
  <si>
    <t>190-16-000029</t>
  </si>
  <si>
    <t>Improvements to Drain at 1st Cross 11th Main road Bandepalya Ward No 190</t>
  </si>
  <si>
    <t>190-18-000002</t>
  </si>
  <si>
    <t>Construction of RCC U shape drain K-201 SWD from somasundarpalya lake (balance stretch) from Ch:500.00m to 1000.00m in ward No.190.</t>
  </si>
  <si>
    <t>Storm Water Drains</t>
  </si>
  <si>
    <t>Sri. S Prasannakumar</t>
  </si>
  <si>
    <t>P3106</t>
  </si>
  <si>
    <t>Nagarothana Works</t>
  </si>
  <si>
    <t>ddo313</t>
  </si>
  <si>
    <t xml:space="preserve"> Chief Engineer SWD Central Zone</t>
  </si>
  <si>
    <t>190-17-000022</t>
  </si>
  <si>
    <t>Construction of RCC drain in 3rd Main From SWD to road connecting to Aisha Masjid in Madina Nagar comes under ward No. 190 Mangammanapalya Jurisdiction</t>
  </si>
  <si>
    <t>C G CHANDRAPPA</t>
  </si>
  <si>
    <t>P3158</t>
  </si>
  <si>
    <t>SIP Infrastructure Project works</t>
  </si>
  <si>
    <t>190-18-000001</t>
  </si>
  <si>
    <t>Consultancy Services for Supervision Project Management and Quality control for the Storm water drain work in Bommanahalli zone (1) Improvement and rising of existing retaining wall of drain from Begur tank upto oxford college in Hongasandra ward No 189 in Bommanahalli zone (2) Construction of RCC U shaped drain K 201 SWD from Somasundrapalya lake (Balance stretch) ch 350m ti 500 m in ward No 190 (3) Construction of RCC U shape drain K-201 SWD from somasundarpalya lake (balance stretch) from Ch 350m to 500.00m in ward No.190.</t>
  </si>
  <si>
    <t>M/s ESS ESS Builders &amp; Consultants</t>
  </si>
  <si>
    <t>Current</t>
  </si>
  <si>
    <t>November</t>
  </si>
  <si>
    <t>190-17-000028</t>
  </si>
  <si>
    <t>Water Supply Maintenance Works in Ward NO 190</t>
  </si>
  <si>
    <t>B R Doddanarasimaiah</t>
  </si>
  <si>
    <t>190-18-000029</t>
  </si>
  <si>
    <t xml:space="preserve">Construction of allied works for Indira Canteen at Ellukunte village in ward no.190 Mangammana palya (Hongasandra) </t>
  </si>
  <si>
    <t>Indira Canteen</t>
  </si>
  <si>
    <t>M/S KRIDL</t>
  </si>
  <si>
    <t>190-18-000030</t>
  </si>
  <si>
    <t xml:space="preserve">Construction of allied works for Indira Canteen at Bandepalya in ward no.190 Mangammana palya </t>
  </si>
  <si>
    <t>KRIDL</t>
  </si>
  <si>
    <t>December</t>
  </si>
  <si>
    <t>190-17-000010</t>
  </si>
  <si>
    <t>Pothole fililng in ward no 190</t>
  </si>
  <si>
    <t>H M MUNIKRISHNA</t>
  </si>
  <si>
    <t>190-17-000031</t>
  </si>
  <si>
    <t>Providing CC Camera at Garbage Block Spots in ward no 190</t>
  </si>
  <si>
    <t>Crime &amp; Safety</t>
  </si>
  <si>
    <t>MANJUNATHA S</t>
  </si>
  <si>
    <t>January</t>
  </si>
  <si>
    <t>February</t>
  </si>
  <si>
    <t>190-19-000001</t>
  </si>
  <si>
    <t>Improvements to roads and drains in 5th ross Old Mangammanapalya road opp to HSR Trinity Apartment in ward no 190</t>
  </si>
  <si>
    <t>P3111</t>
  </si>
  <si>
    <t>State Finance Commission Untied Grant Works</t>
  </si>
  <si>
    <t>March</t>
  </si>
  <si>
    <t>190-18-000025</t>
  </si>
  <si>
    <t>UGD works at ward no 190</t>
  </si>
  <si>
    <t>H S BOOPENDRA</t>
  </si>
  <si>
    <t>P3295</t>
  </si>
  <si>
    <t>14th Finance Commission Works - UGD Works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</si>
</sst>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2"/>
  <sheetViews>
    <sheetView tabSelected="1" workbookViewId="0">
      <pane ySplit="1" topLeftCell="A2" activePane="bottomLeft" state="frozen"/>
      <selection activeCell="H1" sqref="H1"/>
      <selection pane="bottomLeft" activeCell="A2" sqref="A2:XFD32"/>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471</v>
      </c>
      <c r="B2" s="9" t="s">
        <v>33</v>
      </c>
      <c r="C2" s="10">
        <v>43200</v>
      </c>
      <c r="D2" s="11">
        <v>190</v>
      </c>
      <c r="E2" s="12" t="s">
        <v>34</v>
      </c>
      <c r="F2" s="12" t="s">
        <v>35</v>
      </c>
      <c r="G2" s="12" t="s">
        <v>35</v>
      </c>
      <c r="H2" s="12" t="s">
        <v>35</v>
      </c>
      <c r="I2" s="11" t="s">
        <v>36</v>
      </c>
      <c r="J2" s="12" t="s">
        <v>37</v>
      </c>
      <c r="K2" s="13" t="s">
        <v>38</v>
      </c>
      <c r="L2" s="11" t="str">
        <f>"000079"</f>
        <v>000079</v>
      </c>
      <c r="M2" s="10">
        <v>42434</v>
      </c>
      <c r="N2" s="11" t="str">
        <f>"000008"</f>
        <v>000008</v>
      </c>
      <c r="O2" s="10">
        <v>42529</v>
      </c>
      <c r="P2" s="11" t="str">
        <f>"000080"</f>
        <v>000080</v>
      </c>
      <c r="Q2" s="10">
        <v>42545</v>
      </c>
      <c r="R2" s="11">
        <v>16</v>
      </c>
      <c r="S2" s="11" t="str">
        <f>"011016"</f>
        <v>011016</v>
      </c>
      <c r="T2" s="10">
        <v>43187</v>
      </c>
      <c r="U2" s="14">
        <v>8.7587100000000007</v>
      </c>
      <c r="V2" s="14">
        <v>1.0902400000000001</v>
      </c>
      <c r="W2" s="14">
        <v>7.6684700000000001</v>
      </c>
      <c r="X2" s="11">
        <v>9</v>
      </c>
      <c r="Y2" s="10">
        <v>43200</v>
      </c>
      <c r="Z2" s="11">
        <v>9900094445</v>
      </c>
      <c r="AA2" s="12" t="s">
        <v>39</v>
      </c>
      <c r="AB2" s="11" t="s">
        <v>40</v>
      </c>
      <c r="AC2" s="12" t="s">
        <v>41</v>
      </c>
      <c r="AD2" s="11" t="s">
        <v>42</v>
      </c>
      <c r="AE2" s="12" t="s">
        <v>43</v>
      </c>
      <c r="AF2" s="14">
        <v>8.7587100000000001E-2</v>
      </c>
      <c r="AG2" s="11" t="s">
        <v>44</v>
      </c>
    </row>
    <row r="3" spans="1:33" x14ac:dyDescent="0.2">
      <c r="A3" s="8">
        <v>472</v>
      </c>
      <c r="B3" s="9" t="s">
        <v>33</v>
      </c>
      <c r="C3" s="10">
        <v>43200</v>
      </c>
      <c r="D3" s="11">
        <v>190</v>
      </c>
      <c r="E3" s="12" t="s">
        <v>34</v>
      </c>
      <c r="F3" s="12" t="s">
        <v>35</v>
      </c>
      <c r="G3" s="12" t="s">
        <v>35</v>
      </c>
      <c r="H3" s="12" t="s">
        <v>35</v>
      </c>
      <c r="I3" s="11" t="s">
        <v>45</v>
      </c>
      <c r="J3" s="12" t="s">
        <v>46</v>
      </c>
      <c r="K3" s="13" t="s">
        <v>38</v>
      </c>
      <c r="L3" s="11" t="str">
        <f>"000027"</f>
        <v>000027</v>
      </c>
      <c r="M3" s="10">
        <v>42411</v>
      </c>
      <c r="N3" s="11" t="str">
        <f>"000030"</f>
        <v>000030</v>
      </c>
      <c r="O3" s="10">
        <v>42579</v>
      </c>
      <c r="P3" s="11" t="str">
        <f>"000146"</f>
        <v>000146</v>
      </c>
      <c r="Q3" s="10">
        <v>42579</v>
      </c>
      <c r="R3" s="11">
        <v>16</v>
      </c>
      <c r="S3" s="11" t="str">
        <f>"011017"</f>
        <v>011017</v>
      </c>
      <c r="T3" s="10">
        <v>43187</v>
      </c>
      <c r="U3" s="14">
        <v>9.8551900000000003</v>
      </c>
      <c r="V3" s="14">
        <v>1.2691600000000001</v>
      </c>
      <c r="W3" s="14">
        <v>8.5860299999999992</v>
      </c>
      <c r="X3" s="11">
        <v>9</v>
      </c>
      <c r="Y3" s="10">
        <v>43200</v>
      </c>
      <c r="Z3" s="11">
        <v>9632243872</v>
      </c>
      <c r="AA3" s="12" t="s">
        <v>47</v>
      </c>
      <c r="AB3" s="11" t="s">
        <v>40</v>
      </c>
      <c r="AC3" s="12" t="s">
        <v>41</v>
      </c>
      <c r="AD3" s="11" t="s">
        <v>42</v>
      </c>
      <c r="AE3" s="12" t="s">
        <v>43</v>
      </c>
      <c r="AF3" s="14">
        <v>9.8551899999999998E-2</v>
      </c>
      <c r="AG3" s="11" t="s">
        <v>44</v>
      </c>
    </row>
    <row r="4" spans="1:33" x14ac:dyDescent="0.2">
      <c r="A4" s="8">
        <v>473</v>
      </c>
      <c r="B4" s="9" t="s">
        <v>33</v>
      </c>
      <c r="C4" s="10">
        <v>43200</v>
      </c>
      <c r="D4" s="11">
        <v>190</v>
      </c>
      <c r="E4" s="12" t="s">
        <v>34</v>
      </c>
      <c r="F4" s="12" t="s">
        <v>35</v>
      </c>
      <c r="G4" s="12" t="s">
        <v>35</v>
      </c>
      <c r="H4" s="12" t="s">
        <v>35</v>
      </c>
      <c r="I4" s="11" t="s">
        <v>48</v>
      </c>
      <c r="J4" s="12" t="s">
        <v>49</v>
      </c>
      <c r="K4" s="13" t="s">
        <v>38</v>
      </c>
      <c r="L4" s="11" t="str">
        <f>"000056"</f>
        <v>000056</v>
      </c>
      <c r="M4" s="10">
        <v>42434</v>
      </c>
      <c r="N4" s="11" t="str">
        <f>"000031"</f>
        <v>000031</v>
      </c>
      <c r="O4" s="10">
        <v>42579</v>
      </c>
      <c r="P4" s="11" t="str">
        <f>"000147"</f>
        <v>000147</v>
      </c>
      <c r="Q4" s="10">
        <v>42580</v>
      </c>
      <c r="R4" s="11">
        <v>16</v>
      </c>
      <c r="S4" s="11" t="str">
        <f>"011018"</f>
        <v>011018</v>
      </c>
      <c r="T4" s="10">
        <v>43187</v>
      </c>
      <c r="U4" s="14">
        <v>13.35172</v>
      </c>
      <c r="V4" s="14">
        <v>1.76515</v>
      </c>
      <c r="W4" s="14">
        <v>11.58657</v>
      </c>
      <c r="X4" s="11">
        <v>9</v>
      </c>
      <c r="Y4" s="10">
        <v>43200</v>
      </c>
      <c r="Z4" s="11">
        <v>7353903103</v>
      </c>
      <c r="AA4" s="12" t="s">
        <v>50</v>
      </c>
      <c r="AB4" s="11" t="s">
        <v>40</v>
      </c>
      <c r="AC4" s="12" t="s">
        <v>41</v>
      </c>
      <c r="AD4" s="11" t="s">
        <v>42</v>
      </c>
      <c r="AE4" s="12" t="s">
        <v>43</v>
      </c>
      <c r="AF4" s="14">
        <v>0.1335172</v>
      </c>
      <c r="AG4" s="11" t="s">
        <v>44</v>
      </c>
    </row>
    <row r="5" spans="1:33" x14ac:dyDescent="0.2">
      <c r="A5" s="8">
        <v>474</v>
      </c>
      <c r="B5" s="9" t="s">
        <v>33</v>
      </c>
      <c r="C5" s="10">
        <v>43200</v>
      </c>
      <c r="D5" s="11">
        <v>190</v>
      </c>
      <c r="E5" s="12" t="s">
        <v>34</v>
      </c>
      <c r="F5" s="12" t="s">
        <v>35</v>
      </c>
      <c r="G5" s="12" t="s">
        <v>35</v>
      </c>
      <c r="H5" s="12" t="s">
        <v>35</v>
      </c>
      <c r="I5" s="11" t="s">
        <v>51</v>
      </c>
      <c r="J5" s="12" t="s">
        <v>52</v>
      </c>
      <c r="K5" s="13" t="s">
        <v>38</v>
      </c>
      <c r="L5" s="11" t="str">
        <f>"000148"</f>
        <v>000148</v>
      </c>
      <c r="M5" s="10">
        <v>42410</v>
      </c>
      <c r="N5" s="11" t="str">
        <f>"000029"</f>
        <v>000029</v>
      </c>
      <c r="O5" s="10">
        <v>42579</v>
      </c>
      <c r="P5" s="11" t="str">
        <f>"000148"</f>
        <v>000148</v>
      </c>
      <c r="Q5" s="10">
        <v>42580</v>
      </c>
      <c r="R5" s="11">
        <v>16</v>
      </c>
      <c r="S5" s="11" t="str">
        <f>"011019"</f>
        <v>011019</v>
      </c>
      <c r="T5" s="10">
        <v>43187</v>
      </c>
      <c r="U5" s="14">
        <v>19.751349999999999</v>
      </c>
      <c r="V5" s="14">
        <v>2.62392</v>
      </c>
      <c r="W5" s="14">
        <v>17.12743</v>
      </c>
      <c r="X5" s="11">
        <v>9</v>
      </c>
      <c r="Y5" s="10">
        <v>43200</v>
      </c>
      <c r="Z5" s="11">
        <v>7353903103</v>
      </c>
      <c r="AA5" s="12" t="s">
        <v>53</v>
      </c>
      <c r="AB5" s="11" t="s">
        <v>40</v>
      </c>
      <c r="AC5" s="12" t="s">
        <v>41</v>
      </c>
      <c r="AD5" s="11" t="s">
        <v>42</v>
      </c>
      <c r="AE5" s="12" t="s">
        <v>43</v>
      </c>
      <c r="AF5" s="14">
        <v>0.19751349999999998</v>
      </c>
      <c r="AG5" s="11" t="s">
        <v>44</v>
      </c>
    </row>
    <row r="6" spans="1:33" x14ac:dyDescent="0.2">
      <c r="A6" s="8">
        <v>475</v>
      </c>
      <c r="B6" s="9" t="s">
        <v>33</v>
      </c>
      <c r="C6" s="10">
        <v>43200</v>
      </c>
      <c r="D6" s="11">
        <v>190</v>
      </c>
      <c r="E6" s="12" t="s">
        <v>34</v>
      </c>
      <c r="F6" s="12" t="s">
        <v>35</v>
      </c>
      <c r="G6" s="12" t="s">
        <v>35</v>
      </c>
      <c r="H6" s="12" t="s">
        <v>35</v>
      </c>
      <c r="I6" s="11" t="s">
        <v>54</v>
      </c>
      <c r="J6" s="12" t="s">
        <v>55</v>
      </c>
      <c r="K6" s="13" t="s">
        <v>38</v>
      </c>
      <c r="L6" s="11" t="str">
        <f>"000067"</f>
        <v>000067</v>
      </c>
      <c r="M6" s="10">
        <v>42427</v>
      </c>
      <c r="N6" s="11" t="str">
        <f>"000036"</f>
        <v>000036</v>
      </c>
      <c r="O6" s="10">
        <v>42580</v>
      </c>
      <c r="P6" s="11" t="str">
        <f>"000149"</f>
        <v>000149</v>
      </c>
      <c r="Q6" s="10">
        <v>42580</v>
      </c>
      <c r="R6" s="11">
        <v>16</v>
      </c>
      <c r="S6" s="11" t="str">
        <f>"011025"</f>
        <v>011025</v>
      </c>
      <c r="T6" s="10">
        <v>43187</v>
      </c>
      <c r="U6" s="14">
        <v>13.799759999999999</v>
      </c>
      <c r="V6" s="14">
        <v>1.82439</v>
      </c>
      <c r="W6" s="14">
        <v>11.97537</v>
      </c>
      <c r="X6" s="11">
        <v>9</v>
      </c>
      <c r="Y6" s="10">
        <v>43200</v>
      </c>
      <c r="Z6" s="11">
        <v>9980211136</v>
      </c>
      <c r="AA6" s="12" t="s">
        <v>56</v>
      </c>
      <c r="AB6" s="11" t="s">
        <v>40</v>
      </c>
      <c r="AC6" s="12" t="s">
        <v>41</v>
      </c>
      <c r="AD6" s="11" t="s">
        <v>42</v>
      </c>
      <c r="AE6" s="12" t="s">
        <v>43</v>
      </c>
      <c r="AF6" s="14">
        <v>0.1379976</v>
      </c>
      <c r="AG6" s="11" t="s">
        <v>44</v>
      </c>
    </row>
    <row r="7" spans="1:33" x14ac:dyDescent="0.2">
      <c r="A7" s="8">
        <v>476</v>
      </c>
      <c r="B7" s="9" t="s">
        <v>33</v>
      </c>
      <c r="C7" s="10">
        <v>43200</v>
      </c>
      <c r="D7" s="11">
        <v>190</v>
      </c>
      <c r="E7" s="12" t="s">
        <v>34</v>
      </c>
      <c r="F7" s="12" t="s">
        <v>35</v>
      </c>
      <c r="G7" s="12" t="s">
        <v>35</v>
      </c>
      <c r="H7" s="12" t="s">
        <v>35</v>
      </c>
      <c r="I7" s="11" t="s">
        <v>57</v>
      </c>
      <c r="J7" s="12" t="s">
        <v>58</v>
      </c>
      <c r="K7" s="13" t="s">
        <v>59</v>
      </c>
      <c r="L7" s="11" t="str">
        <f>"000094"</f>
        <v>000094</v>
      </c>
      <c r="M7" s="10">
        <v>42427</v>
      </c>
      <c r="N7" s="11" t="str">
        <f>"000034"</f>
        <v>000034</v>
      </c>
      <c r="O7" s="10">
        <v>42580</v>
      </c>
      <c r="P7" s="11" t="str">
        <f>"000150"</f>
        <v>000150</v>
      </c>
      <c r="Q7" s="10">
        <v>42580</v>
      </c>
      <c r="R7" s="11">
        <v>16</v>
      </c>
      <c r="S7" s="11" t="str">
        <f>"011026"</f>
        <v>011026</v>
      </c>
      <c r="T7" s="10">
        <v>43187</v>
      </c>
      <c r="U7" s="14">
        <v>6.90022</v>
      </c>
      <c r="V7" s="14">
        <v>0.88221000000000005</v>
      </c>
      <c r="W7" s="14">
        <v>6.0180100000000003</v>
      </c>
      <c r="X7" s="11">
        <v>9</v>
      </c>
      <c r="Y7" s="10">
        <v>43200</v>
      </c>
      <c r="Z7" s="11">
        <v>9980211136</v>
      </c>
      <c r="AA7" s="12" t="s">
        <v>56</v>
      </c>
      <c r="AB7" s="11" t="s">
        <v>40</v>
      </c>
      <c r="AC7" s="12" t="s">
        <v>41</v>
      </c>
      <c r="AD7" s="11" t="s">
        <v>42</v>
      </c>
      <c r="AE7" s="12" t="s">
        <v>43</v>
      </c>
      <c r="AF7" s="14">
        <v>6.90022E-2</v>
      </c>
      <c r="AG7" s="11" t="s">
        <v>44</v>
      </c>
    </row>
    <row r="8" spans="1:33" x14ac:dyDescent="0.2">
      <c r="A8" s="8">
        <v>477</v>
      </c>
      <c r="B8" s="9" t="s">
        <v>33</v>
      </c>
      <c r="C8" s="10">
        <v>43200</v>
      </c>
      <c r="D8" s="11">
        <v>190</v>
      </c>
      <c r="E8" s="12" t="s">
        <v>34</v>
      </c>
      <c r="F8" s="12" t="s">
        <v>35</v>
      </c>
      <c r="G8" s="12" t="s">
        <v>35</v>
      </c>
      <c r="H8" s="12" t="s">
        <v>35</v>
      </c>
      <c r="I8" s="11" t="s">
        <v>60</v>
      </c>
      <c r="J8" s="12" t="s">
        <v>61</v>
      </c>
      <c r="K8" s="13" t="s">
        <v>38</v>
      </c>
      <c r="L8" s="11" t="str">
        <f>"000066"</f>
        <v>000066</v>
      </c>
      <c r="M8" s="10">
        <v>42427</v>
      </c>
      <c r="N8" s="11" t="str">
        <f>"000035"</f>
        <v>000035</v>
      </c>
      <c r="O8" s="10">
        <v>42580</v>
      </c>
      <c r="P8" s="11" t="str">
        <f>"000151"</f>
        <v>000151</v>
      </c>
      <c r="Q8" s="10">
        <v>42580</v>
      </c>
      <c r="R8" s="11">
        <v>16</v>
      </c>
      <c r="S8" s="11" t="str">
        <f>"011027"</f>
        <v>011027</v>
      </c>
      <c r="T8" s="10">
        <v>43187</v>
      </c>
      <c r="U8" s="14">
        <v>10.204230000000001</v>
      </c>
      <c r="V8" s="14">
        <v>1.34904</v>
      </c>
      <c r="W8" s="14">
        <v>8.8551900000000003</v>
      </c>
      <c r="X8" s="11">
        <v>9</v>
      </c>
      <c r="Y8" s="10">
        <v>43200</v>
      </c>
      <c r="Z8" s="11">
        <v>9980211136</v>
      </c>
      <c r="AA8" s="12" t="s">
        <v>56</v>
      </c>
      <c r="AB8" s="11" t="s">
        <v>40</v>
      </c>
      <c r="AC8" s="12" t="s">
        <v>41</v>
      </c>
      <c r="AD8" s="11" t="s">
        <v>42</v>
      </c>
      <c r="AE8" s="12" t="s">
        <v>43</v>
      </c>
      <c r="AF8" s="14">
        <v>0.1020423</v>
      </c>
      <c r="AG8" s="11" t="s">
        <v>44</v>
      </c>
    </row>
    <row r="9" spans="1:33" x14ac:dyDescent="0.2">
      <c r="A9" s="8">
        <v>478</v>
      </c>
      <c r="B9" s="9" t="s">
        <v>33</v>
      </c>
      <c r="C9" s="10">
        <v>43200</v>
      </c>
      <c r="D9" s="11">
        <v>190</v>
      </c>
      <c r="E9" s="12" t="s">
        <v>34</v>
      </c>
      <c r="F9" s="12" t="s">
        <v>35</v>
      </c>
      <c r="G9" s="12" t="s">
        <v>35</v>
      </c>
      <c r="H9" s="12" t="s">
        <v>35</v>
      </c>
      <c r="I9" s="11" t="s">
        <v>57</v>
      </c>
      <c r="J9" s="12" t="s">
        <v>58</v>
      </c>
      <c r="K9" s="13" t="s">
        <v>59</v>
      </c>
      <c r="L9" s="11" t="str">
        <f>"000094"</f>
        <v>000094</v>
      </c>
      <c r="M9" s="10">
        <v>42427</v>
      </c>
      <c r="N9" s="11" t="str">
        <f>"000034"</f>
        <v>000034</v>
      </c>
      <c r="O9" s="10">
        <v>42580</v>
      </c>
      <c r="P9" s="11" t="str">
        <f>"000150"</f>
        <v>000150</v>
      </c>
      <c r="Q9" s="10">
        <v>42580</v>
      </c>
      <c r="R9" s="11">
        <v>16</v>
      </c>
      <c r="S9" s="11" t="str">
        <f>"011026"</f>
        <v>011026</v>
      </c>
      <c r="T9" s="10">
        <v>43187</v>
      </c>
      <c r="U9" s="14">
        <v>7.8881399999999999</v>
      </c>
      <c r="V9" s="14">
        <v>1.0426299999999999</v>
      </c>
      <c r="W9" s="14">
        <v>6.84551</v>
      </c>
      <c r="X9" s="11">
        <v>9</v>
      </c>
      <c r="Y9" s="10">
        <v>43200</v>
      </c>
      <c r="Z9" s="11">
        <v>9980211136</v>
      </c>
      <c r="AA9" s="12" t="s">
        <v>62</v>
      </c>
      <c r="AB9" s="11" t="s">
        <v>40</v>
      </c>
      <c r="AC9" s="12" t="s">
        <v>41</v>
      </c>
      <c r="AD9" s="11" t="s">
        <v>42</v>
      </c>
      <c r="AE9" s="12" t="s">
        <v>43</v>
      </c>
      <c r="AF9" s="14">
        <v>7.8881400000000004E-2</v>
      </c>
      <c r="AG9" s="11" t="s">
        <v>44</v>
      </c>
    </row>
    <row r="10" spans="1:33" x14ac:dyDescent="0.2">
      <c r="A10" s="8">
        <v>1144</v>
      </c>
      <c r="B10" s="9" t="s">
        <v>63</v>
      </c>
      <c r="C10" s="10">
        <v>43230</v>
      </c>
      <c r="D10" s="11">
        <v>190</v>
      </c>
      <c r="E10" s="12" t="s">
        <v>34</v>
      </c>
      <c r="F10" s="12" t="s">
        <v>35</v>
      </c>
      <c r="G10" s="12" t="s">
        <v>35</v>
      </c>
      <c r="H10" s="12" t="s">
        <v>35</v>
      </c>
      <c r="I10" s="11" t="s">
        <v>64</v>
      </c>
      <c r="J10" s="12" t="s">
        <v>65</v>
      </c>
      <c r="K10" s="13" t="s">
        <v>59</v>
      </c>
      <c r="L10" s="11" t="str">
        <f>"000001"</f>
        <v>000001</v>
      </c>
      <c r="M10" s="10">
        <v>42569</v>
      </c>
      <c r="N10" s="11" t="str">
        <f>"000048"</f>
        <v>000048</v>
      </c>
      <c r="O10" s="10">
        <v>42735</v>
      </c>
      <c r="P10" s="11" t="str">
        <f>"000075"</f>
        <v>000075</v>
      </c>
      <c r="Q10" s="10">
        <v>42735</v>
      </c>
      <c r="R10" s="11">
        <v>16</v>
      </c>
      <c r="S10" s="11" t="str">
        <f>"001208"</f>
        <v>001208</v>
      </c>
      <c r="T10" s="10">
        <v>43228</v>
      </c>
      <c r="U10" s="14">
        <v>7.7715100000000001</v>
      </c>
      <c r="V10" s="14">
        <v>0.93884999999999996</v>
      </c>
      <c r="W10" s="14">
        <v>6.8326599999999997</v>
      </c>
      <c r="X10" s="11">
        <v>48</v>
      </c>
      <c r="Y10" s="10">
        <v>43230</v>
      </c>
      <c r="Z10" s="11">
        <v>9999999999</v>
      </c>
      <c r="AA10" s="12" t="s">
        <v>66</v>
      </c>
      <c r="AB10" s="11" t="s">
        <v>67</v>
      </c>
      <c r="AC10" s="12" t="s">
        <v>68</v>
      </c>
      <c r="AD10" s="11" t="s">
        <v>69</v>
      </c>
      <c r="AE10" s="12" t="s">
        <v>70</v>
      </c>
      <c r="AF10" s="14">
        <v>7.7715099999999995E-2</v>
      </c>
      <c r="AG10" s="11" t="s">
        <v>44</v>
      </c>
    </row>
    <row r="11" spans="1:33" x14ac:dyDescent="0.2">
      <c r="A11" s="8">
        <v>1927</v>
      </c>
      <c r="B11" s="9" t="s">
        <v>71</v>
      </c>
      <c r="C11" s="10">
        <v>43257</v>
      </c>
      <c r="D11" s="11">
        <v>190</v>
      </c>
      <c r="E11" s="12" t="s">
        <v>34</v>
      </c>
      <c r="F11" s="12" t="s">
        <v>35</v>
      </c>
      <c r="G11" s="12" t="s">
        <v>35</v>
      </c>
      <c r="H11" s="12" t="s">
        <v>35</v>
      </c>
      <c r="I11" s="11" t="s">
        <v>72</v>
      </c>
      <c r="J11" s="12" t="s">
        <v>73</v>
      </c>
      <c r="K11" s="13" t="s">
        <v>59</v>
      </c>
      <c r="L11" s="11" t="str">
        <f>"000057"</f>
        <v>000057</v>
      </c>
      <c r="M11" s="10">
        <v>42434</v>
      </c>
      <c r="N11" s="11" t="str">
        <f>"000067"</f>
        <v>000067</v>
      </c>
      <c r="O11" s="10">
        <v>42630</v>
      </c>
      <c r="P11" s="11" t="str">
        <f>"000267"</f>
        <v>000267</v>
      </c>
      <c r="Q11" s="10">
        <v>42632</v>
      </c>
      <c r="R11" s="11">
        <v>16</v>
      </c>
      <c r="S11" s="11" t="str">
        <f>"002194"</f>
        <v>002194</v>
      </c>
      <c r="T11" s="10">
        <v>43255</v>
      </c>
      <c r="U11" s="14">
        <v>9.8795099999999998</v>
      </c>
      <c r="V11" s="14">
        <v>1.1262700000000001</v>
      </c>
      <c r="W11" s="14">
        <v>8.7532399999999999</v>
      </c>
      <c r="X11" s="11">
        <v>71</v>
      </c>
      <c r="Y11" s="10">
        <v>43257</v>
      </c>
      <c r="Z11" s="11">
        <v>7353903103</v>
      </c>
      <c r="AA11" s="12" t="s">
        <v>50</v>
      </c>
      <c r="AB11" s="11" t="s">
        <v>40</v>
      </c>
      <c r="AC11" s="12" t="s">
        <v>41</v>
      </c>
      <c r="AD11" s="11" t="s">
        <v>42</v>
      </c>
      <c r="AE11" s="12" t="s">
        <v>43</v>
      </c>
      <c r="AF11" s="14">
        <v>9.8795099999999997E-2</v>
      </c>
      <c r="AG11" s="11" t="s">
        <v>44</v>
      </c>
    </row>
    <row r="12" spans="1:33" x14ac:dyDescent="0.2">
      <c r="A12" s="8">
        <v>3628</v>
      </c>
      <c r="B12" s="9" t="s">
        <v>74</v>
      </c>
      <c r="C12" s="10">
        <v>43299</v>
      </c>
      <c r="D12" s="11">
        <v>190</v>
      </c>
      <c r="E12" s="12" t="s">
        <v>34</v>
      </c>
      <c r="F12" s="12" t="s">
        <v>35</v>
      </c>
      <c r="G12" s="12" t="s">
        <v>35</v>
      </c>
      <c r="H12" s="12" t="s">
        <v>35</v>
      </c>
      <c r="I12" s="11" t="s">
        <v>75</v>
      </c>
      <c r="J12" s="12" t="s">
        <v>76</v>
      </c>
      <c r="K12" s="13" t="s">
        <v>38</v>
      </c>
      <c r="L12" s="11" t="str">
        <f>"000072"</f>
        <v>000072</v>
      </c>
      <c r="M12" s="10">
        <v>42427</v>
      </c>
      <c r="N12" s="11" t="str">
        <f>"000009"</f>
        <v>000009</v>
      </c>
      <c r="O12" s="10">
        <v>42602</v>
      </c>
      <c r="P12" s="11" t="str">
        <f>"000225"</f>
        <v>000225</v>
      </c>
      <c r="Q12" s="10">
        <v>42612</v>
      </c>
      <c r="R12" s="11">
        <v>16</v>
      </c>
      <c r="S12" s="11" t="str">
        <f>"003858"</f>
        <v>003858</v>
      </c>
      <c r="T12" s="10">
        <v>43297</v>
      </c>
      <c r="U12" s="14">
        <v>4.9013499999999999</v>
      </c>
      <c r="V12" s="14">
        <v>0.57691999999999999</v>
      </c>
      <c r="W12" s="14">
        <v>4.3244300000000004</v>
      </c>
      <c r="X12" s="11">
        <v>128</v>
      </c>
      <c r="Y12" s="10">
        <v>43299</v>
      </c>
      <c r="Z12" s="11">
        <v>11223344</v>
      </c>
      <c r="AA12" s="12" t="s">
        <v>77</v>
      </c>
      <c r="AB12" s="11" t="s">
        <v>40</v>
      </c>
      <c r="AC12" s="12" t="s">
        <v>41</v>
      </c>
      <c r="AD12" s="11" t="s">
        <v>42</v>
      </c>
      <c r="AE12" s="12" t="s">
        <v>43</v>
      </c>
      <c r="AF12" s="14">
        <v>4.9013500000000002E-2</v>
      </c>
      <c r="AG12" s="11" t="s">
        <v>44</v>
      </c>
    </row>
    <row r="13" spans="1:33" x14ac:dyDescent="0.2">
      <c r="A13" s="8">
        <v>4185</v>
      </c>
      <c r="B13" s="9" t="s">
        <v>74</v>
      </c>
      <c r="C13" s="10">
        <v>43308</v>
      </c>
      <c r="D13" s="11">
        <v>190</v>
      </c>
      <c r="E13" s="12" t="s">
        <v>34</v>
      </c>
      <c r="F13" s="12" t="s">
        <v>35</v>
      </c>
      <c r="G13" s="12" t="s">
        <v>35</v>
      </c>
      <c r="H13" s="12" t="s">
        <v>35</v>
      </c>
      <c r="I13" s="11" t="s">
        <v>78</v>
      </c>
      <c r="J13" s="12" t="s">
        <v>79</v>
      </c>
      <c r="K13" s="13" t="s">
        <v>80</v>
      </c>
      <c r="L13" s="11" t="str">
        <f>"000018"</f>
        <v>000018</v>
      </c>
      <c r="M13" s="10">
        <v>43000</v>
      </c>
      <c r="N13" s="11" t="str">
        <f>"000010"</f>
        <v>000010</v>
      </c>
      <c r="O13" s="10">
        <v>43228</v>
      </c>
      <c r="P13" s="11" t="str">
        <f>"000046"</f>
        <v>000046</v>
      </c>
      <c r="Q13" s="10">
        <v>43228</v>
      </c>
      <c r="R13" s="11">
        <v>17</v>
      </c>
      <c r="S13" s="11" t="str">
        <f>"004367"</f>
        <v>004367</v>
      </c>
      <c r="T13" s="10">
        <v>43306</v>
      </c>
      <c r="U13" s="14">
        <v>22.16534</v>
      </c>
      <c r="V13" s="14">
        <v>1.69787</v>
      </c>
      <c r="W13" s="14">
        <v>20.467469999999999</v>
      </c>
      <c r="X13" s="11">
        <v>143</v>
      </c>
      <c r="Y13" s="10">
        <v>43308</v>
      </c>
      <c r="Z13" s="11">
        <v>9999999999</v>
      </c>
      <c r="AA13" s="12" t="s">
        <v>56</v>
      </c>
      <c r="AB13" s="11" t="s">
        <v>81</v>
      </c>
      <c r="AC13" s="12" t="s">
        <v>82</v>
      </c>
      <c r="AD13" s="11" t="s">
        <v>42</v>
      </c>
      <c r="AE13" s="12" t="s">
        <v>43</v>
      </c>
      <c r="AF13" s="14">
        <v>0.2216534</v>
      </c>
      <c r="AG13" s="11" t="s">
        <v>83</v>
      </c>
    </row>
    <row r="14" spans="1:33" x14ac:dyDescent="0.2">
      <c r="A14" s="8">
        <v>4186</v>
      </c>
      <c r="B14" s="9" t="s">
        <v>74</v>
      </c>
      <c r="C14" s="10">
        <v>43308</v>
      </c>
      <c r="D14" s="11">
        <v>190</v>
      </c>
      <c r="E14" s="12" t="s">
        <v>34</v>
      </c>
      <c r="F14" s="12" t="s">
        <v>35</v>
      </c>
      <c r="G14" s="12" t="s">
        <v>35</v>
      </c>
      <c r="H14" s="12" t="s">
        <v>35</v>
      </c>
      <c r="I14" s="11" t="s">
        <v>84</v>
      </c>
      <c r="J14" s="12" t="s">
        <v>85</v>
      </c>
      <c r="K14" s="13" t="s">
        <v>86</v>
      </c>
      <c r="L14" s="11" t="str">
        <f>"000011"</f>
        <v>000011</v>
      </c>
      <c r="M14" s="10">
        <v>42931</v>
      </c>
      <c r="N14" s="11" t="str">
        <f>"000076"</f>
        <v>000076</v>
      </c>
      <c r="O14" s="10">
        <v>43155</v>
      </c>
      <c r="P14" s="11" t="str">
        <f>"000082"</f>
        <v>000082</v>
      </c>
      <c r="Q14" s="10">
        <v>43181</v>
      </c>
      <c r="R14" s="11">
        <v>16</v>
      </c>
      <c r="S14" s="11" t="str">
        <f>"004430"</f>
        <v>004430</v>
      </c>
      <c r="T14" s="10">
        <v>43307</v>
      </c>
      <c r="U14" s="14">
        <v>6.4486999999999997</v>
      </c>
      <c r="V14" s="14">
        <v>0.93620000000000003</v>
      </c>
      <c r="W14" s="14">
        <v>5.5125000000000002</v>
      </c>
      <c r="X14" s="11">
        <v>146</v>
      </c>
      <c r="Y14" s="10">
        <v>43308</v>
      </c>
      <c r="Z14" s="11">
        <v>9448522800</v>
      </c>
      <c r="AA14" s="12" t="s">
        <v>87</v>
      </c>
      <c r="AB14" s="11" t="s">
        <v>88</v>
      </c>
      <c r="AC14" s="12" t="s">
        <v>89</v>
      </c>
      <c r="AD14" s="11" t="s">
        <v>90</v>
      </c>
      <c r="AE14" s="12" t="s">
        <v>91</v>
      </c>
      <c r="AF14" s="14">
        <v>6.4487000000000003E-2</v>
      </c>
      <c r="AG14" s="11" t="s">
        <v>44</v>
      </c>
    </row>
    <row r="15" spans="1:33" x14ac:dyDescent="0.2">
      <c r="A15" s="8">
        <v>4614</v>
      </c>
      <c r="B15" s="9" t="s">
        <v>92</v>
      </c>
      <c r="C15" s="10">
        <v>43318</v>
      </c>
      <c r="D15" s="11">
        <v>190</v>
      </c>
      <c r="E15" s="12" t="s">
        <v>34</v>
      </c>
      <c r="F15" s="12" t="s">
        <v>35</v>
      </c>
      <c r="G15" s="12" t="s">
        <v>35</v>
      </c>
      <c r="H15" s="12" t="s">
        <v>35</v>
      </c>
      <c r="I15" s="11" t="s">
        <v>93</v>
      </c>
      <c r="J15" s="12" t="s">
        <v>94</v>
      </c>
      <c r="K15" s="13" t="s">
        <v>80</v>
      </c>
      <c r="L15" s="11" t="str">
        <f>"000049"</f>
        <v>000049</v>
      </c>
      <c r="M15" s="10">
        <v>42826</v>
      </c>
      <c r="N15" s="11" t="str">
        <f>"000003"</f>
        <v>000003</v>
      </c>
      <c r="O15" s="10">
        <v>42916</v>
      </c>
      <c r="P15" s="11" t="str">
        <f>"000044"</f>
        <v>000044</v>
      </c>
      <c r="Q15" s="10">
        <v>42886</v>
      </c>
      <c r="R15" s="11">
        <v>16</v>
      </c>
      <c r="S15" s="11" t="str">
        <f>"004869"</f>
        <v>004869</v>
      </c>
      <c r="T15" s="10">
        <v>43316</v>
      </c>
      <c r="U15" s="14">
        <v>9.7668499999999998</v>
      </c>
      <c r="V15" s="14">
        <v>1.1911700000000001</v>
      </c>
      <c r="W15" s="14">
        <v>8.5756800000000002</v>
      </c>
      <c r="X15" s="11">
        <v>158</v>
      </c>
      <c r="Y15" s="10">
        <v>43318</v>
      </c>
      <c r="Z15" s="11">
        <v>9980211136</v>
      </c>
      <c r="AA15" s="12" t="s">
        <v>95</v>
      </c>
      <c r="AB15" s="11" t="s">
        <v>96</v>
      </c>
      <c r="AC15" s="12" t="s">
        <v>97</v>
      </c>
      <c r="AD15" s="11" t="s">
        <v>42</v>
      </c>
      <c r="AE15" s="12" t="s">
        <v>43</v>
      </c>
      <c r="AF15" s="14">
        <v>9.7668499999999991E-2</v>
      </c>
      <c r="AG15" s="11" t="s">
        <v>44</v>
      </c>
    </row>
    <row r="16" spans="1:33" x14ac:dyDescent="0.2">
      <c r="A16" s="8">
        <v>4694</v>
      </c>
      <c r="B16" s="9" t="s">
        <v>92</v>
      </c>
      <c r="C16" s="10">
        <v>43325</v>
      </c>
      <c r="D16" s="11">
        <v>190</v>
      </c>
      <c r="E16" s="12" t="s">
        <v>34</v>
      </c>
      <c r="F16" s="12" t="s">
        <v>35</v>
      </c>
      <c r="G16" s="12" t="s">
        <v>35</v>
      </c>
      <c r="H16" s="12" t="s">
        <v>35</v>
      </c>
      <c r="I16" s="11" t="s">
        <v>98</v>
      </c>
      <c r="J16" s="12" t="s">
        <v>99</v>
      </c>
      <c r="K16" s="13" t="s">
        <v>86</v>
      </c>
      <c r="L16" s="11" t="str">
        <f>"000025"</f>
        <v>000025</v>
      </c>
      <c r="M16" s="10">
        <v>43060</v>
      </c>
      <c r="N16" s="11" t="str">
        <f>"000038"</f>
        <v>000038</v>
      </c>
      <c r="O16" s="10">
        <v>43190</v>
      </c>
      <c r="P16" s="11" t="str">
        <f>"000066"</f>
        <v>000066</v>
      </c>
      <c r="Q16" s="10">
        <v>43190</v>
      </c>
      <c r="R16" s="11">
        <v>16</v>
      </c>
      <c r="S16" s="11" t="str">
        <f>"004290"</f>
        <v>004290</v>
      </c>
      <c r="T16" s="10">
        <v>43306</v>
      </c>
      <c r="U16" s="14">
        <v>3.9302299999999999</v>
      </c>
      <c r="V16" s="14">
        <v>0.41982000000000003</v>
      </c>
      <c r="W16" s="14">
        <v>3.5104099999999998</v>
      </c>
      <c r="X16" s="11">
        <v>166</v>
      </c>
      <c r="Y16" s="10">
        <v>43325</v>
      </c>
      <c r="Z16" s="11">
        <v>9845266495</v>
      </c>
      <c r="AA16" s="12" t="s">
        <v>100</v>
      </c>
      <c r="AB16" s="11" t="s">
        <v>101</v>
      </c>
      <c r="AC16" s="12" t="s">
        <v>102</v>
      </c>
      <c r="AD16" s="11" t="s">
        <v>42</v>
      </c>
      <c r="AE16" s="12" t="s">
        <v>43</v>
      </c>
      <c r="AF16" s="14">
        <v>3.9302299999999998E-2</v>
      </c>
      <c r="AG16" s="11" t="s">
        <v>44</v>
      </c>
    </row>
    <row r="17" spans="1:33" x14ac:dyDescent="0.2">
      <c r="A17" s="8">
        <v>5886</v>
      </c>
      <c r="B17" s="9" t="s">
        <v>103</v>
      </c>
      <c r="C17" s="10">
        <v>43383</v>
      </c>
      <c r="D17" s="11">
        <v>190</v>
      </c>
      <c r="E17" s="12" t="s">
        <v>34</v>
      </c>
      <c r="F17" s="12" t="s">
        <v>35</v>
      </c>
      <c r="G17" s="12" t="s">
        <v>35</v>
      </c>
      <c r="H17" s="12" t="s">
        <v>35</v>
      </c>
      <c r="I17" s="11" t="s">
        <v>104</v>
      </c>
      <c r="J17" s="12" t="s">
        <v>105</v>
      </c>
      <c r="K17" s="13" t="s">
        <v>86</v>
      </c>
      <c r="L17" s="11" t="str">
        <f>"000024"</f>
        <v>000024</v>
      </c>
      <c r="M17" s="10">
        <v>43060</v>
      </c>
      <c r="N17" s="11" t="str">
        <f>"000037"</f>
        <v>000037</v>
      </c>
      <c r="O17" s="10">
        <v>43187</v>
      </c>
      <c r="P17" s="11" t="str">
        <f>"000065"</f>
        <v>000065</v>
      </c>
      <c r="Q17" s="10">
        <v>43187</v>
      </c>
      <c r="R17" s="11">
        <v>16</v>
      </c>
      <c r="S17" s="11" t="str">
        <f>"006205"</f>
        <v>006205</v>
      </c>
      <c r="T17" s="10">
        <v>43379</v>
      </c>
      <c r="U17" s="14">
        <v>10.07658</v>
      </c>
      <c r="V17" s="14">
        <v>1.0887500000000001</v>
      </c>
      <c r="W17" s="14">
        <v>8.9878300000000007</v>
      </c>
      <c r="X17" s="11">
        <v>225</v>
      </c>
      <c r="Y17" s="10">
        <v>43383</v>
      </c>
      <c r="Z17" s="11">
        <v>9845266495</v>
      </c>
      <c r="AA17" s="12" t="s">
        <v>100</v>
      </c>
      <c r="AB17" s="11" t="s">
        <v>101</v>
      </c>
      <c r="AC17" s="12" t="s">
        <v>102</v>
      </c>
      <c r="AD17" s="11" t="s">
        <v>42</v>
      </c>
      <c r="AE17" s="12" t="s">
        <v>43</v>
      </c>
      <c r="AF17" s="14">
        <f t="shared" ref="AF17:AF32" si="0">U17/100</f>
        <v>0.1007658</v>
      </c>
      <c r="AG17" s="11" t="s">
        <v>44</v>
      </c>
    </row>
    <row r="18" spans="1:33" x14ac:dyDescent="0.2">
      <c r="A18" s="8">
        <v>5887</v>
      </c>
      <c r="B18" s="9" t="s">
        <v>103</v>
      </c>
      <c r="C18" s="10">
        <v>43383</v>
      </c>
      <c r="D18" s="11">
        <v>190</v>
      </c>
      <c r="E18" s="12" t="s">
        <v>34</v>
      </c>
      <c r="F18" s="12" t="s">
        <v>35</v>
      </c>
      <c r="G18" s="12" t="s">
        <v>35</v>
      </c>
      <c r="H18" s="12" t="s">
        <v>35</v>
      </c>
      <c r="I18" s="11" t="s">
        <v>104</v>
      </c>
      <c r="J18" s="12" t="s">
        <v>105</v>
      </c>
      <c r="K18" s="13" t="s">
        <v>86</v>
      </c>
      <c r="L18" s="11" t="str">
        <f>"000024"</f>
        <v>000024</v>
      </c>
      <c r="M18" s="10">
        <v>43060</v>
      </c>
      <c r="N18" s="11" t="str">
        <f>"000037"</f>
        <v>000037</v>
      </c>
      <c r="O18" s="10">
        <v>43187</v>
      </c>
      <c r="P18" s="11" t="str">
        <f>"000065"</f>
        <v>000065</v>
      </c>
      <c r="Q18" s="10">
        <v>43187</v>
      </c>
      <c r="R18" s="11">
        <v>16</v>
      </c>
      <c r="S18" s="11" t="str">
        <f>"006205"</f>
        <v>006205</v>
      </c>
      <c r="T18" s="10">
        <v>43379</v>
      </c>
      <c r="U18" s="14">
        <v>10.07658</v>
      </c>
      <c r="V18" s="14">
        <v>1.0887500000000001</v>
      </c>
      <c r="W18" s="14">
        <v>8.9878300000000007</v>
      </c>
      <c r="X18" s="11">
        <v>225</v>
      </c>
      <c r="Y18" s="10">
        <v>43383</v>
      </c>
      <c r="Z18" s="11">
        <v>9845266495</v>
      </c>
      <c r="AA18" s="12" t="s">
        <v>100</v>
      </c>
      <c r="AB18" s="11" t="s">
        <v>101</v>
      </c>
      <c r="AC18" s="12" t="s">
        <v>102</v>
      </c>
      <c r="AD18" s="11" t="s">
        <v>42</v>
      </c>
      <c r="AE18" s="12" t="s">
        <v>43</v>
      </c>
      <c r="AF18" s="14">
        <f t="shared" si="0"/>
        <v>0.1007658</v>
      </c>
      <c r="AG18" s="11" t="s">
        <v>44</v>
      </c>
    </row>
    <row r="19" spans="1:33" x14ac:dyDescent="0.2">
      <c r="A19" s="8">
        <v>6332</v>
      </c>
      <c r="B19" s="9" t="s">
        <v>103</v>
      </c>
      <c r="C19" s="10">
        <v>43385</v>
      </c>
      <c r="D19" s="11">
        <v>190</v>
      </c>
      <c r="E19" s="12" t="s">
        <v>34</v>
      </c>
      <c r="F19" s="12" t="s">
        <v>35</v>
      </c>
      <c r="G19" s="12" t="s">
        <v>35</v>
      </c>
      <c r="H19" s="12" t="s">
        <v>35</v>
      </c>
      <c r="I19" s="11" t="s">
        <v>106</v>
      </c>
      <c r="J19" s="12" t="s">
        <v>107</v>
      </c>
      <c r="K19" s="13" t="s">
        <v>108</v>
      </c>
      <c r="L19" s="11" t="str">
        <f>"000011"</f>
        <v>000011</v>
      </c>
      <c r="M19" s="10">
        <v>43130</v>
      </c>
      <c r="N19" s="11" t="str">
        <f>"000027"</f>
        <v>000027</v>
      </c>
      <c r="O19" s="10">
        <v>43361</v>
      </c>
      <c r="P19" s="11" t="str">
        <f>"000154"</f>
        <v>000154</v>
      </c>
      <c r="Q19" s="10">
        <v>43361</v>
      </c>
      <c r="R19" s="11">
        <v>18</v>
      </c>
      <c r="S19" s="11" t="str">
        <f>"006668"</f>
        <v>006668</v>
      </c>
      <c r="T19" s="10">
        <v>43388</v>
      </c>
      <c r="U19" s="14">
        <v>149.85</v>
      </c>
      <c r="V19" s="14">
        <v>11.211</v>
      </c>
      <c r="W19" s="14">
        <v>138.63900000000001</v>
      </c>
      <c r="X19" s="11">
        <v>227</v>
      </c>
      <c r="Y19" s="10">
        <v>43385</v>
      </c>
      <c r="Z19" s="11">
        <v>9448525076</v>
      </c>
      <c r="AA19" s="12" t="s">
        <v>109</v>
      </c>
      <c r="AB19" s="11" t="s">
        <v>110</v>
      </c>
      <c r="AC19" s="12" t="s">
        <v>111</v>
      </c>
      <c r="AD19" s="11" t="s">
        <v>112</v>
      </c>
      <c r="AE19" s="12" t="s">
        <v>113</v>
      </c>
      <c r="AF19" s="14">
        <f t="shared" si="0"/>
        <v>1.4984999999999999</v>
      </c>
      <c r="AG19" s="11" t="s">
        <v>83</v>
      </c>
    </row>
    <row r="20" spans="1:33" x14ac:dyDescent="0.2">
      <c r="A20" s="8">
        <v>6333</v>
      </c>
      <c r="B20" s="9" t="s">
        <v>103</v>
      </c>
      <c r="C20" s="10">
        <v>43385</v>
      </c>
      <c r="D20" s="11">
        <v>190</v>
      </c>
      <c r="E20" s="12" t="s">
        <v>34</v>
      </c>
      <c r="F20" s="12" t="s">
        <v>35</v>
      </c>
      <c r="G20" s="12" t="s">
        <v>35</v>
      </c>
      <c r="H20" s="12" t="s">
        <v>35</v>
      </c>
      <c r="I20" s="11" t="s">
        <v>114</v>
      </c>
      <c r="J20" s="12" t="s">
        <v>115</v>
      </c>
      <c r="K20" s="13" t="s">
        <v>86</v>
      </c>
      <c r="L20" s="11" t="str">
        <f>"000101"</f>
        <v>000101</v>
      </c>
      <c r="M20" s="10">
        <v>43129</v>
      </c>
      <c r="N20" s="11" t="str">
        <f>"000006"</f>
        <v>000006</v>
      </c>
      <c r="O20" s="10">
        <v>43198</v>
      </c>
      <c r="P20" s="11" t="str">
        <f>"000013"</f>
        <v>000013</v>
      </c>
      <c r="Q20" s="10">
        <v>43199</v>
      </c>
      <c r="R20" s="11">
        <v>17</v>
      </c>
      <c r="S20" s="11" t="str">
        <f>"006248"</f>
        <v>006248</v>
      </c>
      <c r="T20" s="10">
        <v>43380</v>
      </c>
      <c r="U20" s="14">
        <v>30.150670000000002</v>
      </c>
      <c r="V20" s="14">
        <v>2.5466199999999999</v>
      </c>
      <c r="W20" s="14">
        <v>27.604050000000001</v>
      </c>
      <c r="X20" s="11">
        <v>228</v>
      </c>
      <c r="Y20" s="10">
        <v>43385</v>
      </c>
      <c r="Z20" s="11">
        <v>9986072837</v>
      </c>
      <c r="AA20" s="12" t="s">
        <v>116</v>
      </c>
      <c r="AB20" s="11" t="s">
        <v>117</v>
      </c>
      <c r="AC20" s="12" t="s">
        <v>118</v>
      </c>
      <c r="AD20" s="11" t="s">
        <v>42</v>
      </c>
      <c r="AE20" s="12" t="s">
        <v>43</v>
      </c>
      <c r="AF20" s="14">
        <f t="shared" si="0"/>
        <v>0.30150670000000002</v>
      </c>
      <c r="AG20" s="11" t="s">
        <v>83</v>
      </c>
    </row>
    <row r="21" spans="1:33" x14ac:dyDescent="0.2">
      <c r="A21" s="8">
        <v>6334</v>
      </c>
      <c r="B21" s="9" t="s">
        <v>103</v>
      </c>
      <c r="C21" s="10">
        <v>43385</v>
      </c>
      <c r="D21" s="11">
        <v>190</v>
      </c>
      <c r="E21" s="12" t="s">
        <v>34</v>
      </c>
      <c r="F21" s="12" t="s">
        <v>35</v>
      </c>
      <c r="G21" s="12" t="s">
        <v>35</v>
      </c>
      <c r="H21" s="12" t="s">
        <v>35</v>
      </c>
      <c r="I21" s="11" t="s">
        <v>106</v>
      </c>
      <c r="J21" s="12" t="s">
        <v>107</v>
      </c>
      <c r="K21" s="13" t="s">
        <v>108</v>
      </c>
      <c r="L21" s="11" t="str">
        <f>"000011"</f>
        <v>000011</v>
      </c>
      <c r="M21" s="10">
        <v>43130</v>
      </c>
      <c r="N21" s="11" t="str">
        <f>"000027"</f>
        <v>000027</v>
      </c>
      <c r="O21" s="10">
        <v>43361</v>
      </c>
      <c r="P21" s="11" t="str">
        <f>"000154"</f>
        <v>000154</v>
      </c>
      <c r="Q21" s="10">
        <v>43361</v>
      </c>
      <c r="R21" s="11">
        <v>18</v>
      </c>
      <c r="S21" s="11" t="str">
        <f>"006668"</f>
        <v>006668</v>
      </c>
      <c r="T21" s="10">
        <v>43388</v>
      </c>
      <c r="U21" s="14">
        <v>149.85</v>
      </c>
      <c r="V21" s="14">
        <v>11.211</v>
      </c>
      <c r="W21" s="14">
        <v>138.63900000000001</v>
      </c>
      <c r="X21" s="11">
        <v>227</v>
      </c>
      <c r="Y21" s="10">
        <v>43385</v>
      </c>
      <c r="Z21" s="11">
        <v>9448525076</v>
      </c>
      <c r="AA21" s="12" t="s">
        <v>109</v>
      </c>
      <c r="AB21" s="11" t="s">
        <v>110</v>
      </c>
      <c r="AC21" s="12" t="s">
        <v>111</v>
      </c>
      <c r="AD21" s="11" t="s">
        <v>112</v>
      </c>
      <c r="AE21" s="12" t="s">
        <v>113</v>
      </c>
      <c r="AF21" s="14">
        <f t="shared" si="0"/>
        <v>1.4984999999999999</v>
      </c>
      <c r="AG21" s="11" t="s">
        <v>83</v>
      </c>
    </row>
    <row r="22" spans="1:33" x14ac:dyDescent="0.2">
      <c r="A22" s="8">
        <v>6335</v>
      </c>
      <c r="B22" s="9" t="s">
        <v>103</v>
      </c>
      <c r="C22" s="10">
        <v>43385</v>
      </c>
      <c r="D22" s="11">
        <v>190</v>
      </c>
      <c r="E22" s="12" t="s">
        <v>34</v>
      </c>
      <c r="F22" s="12" t="s">
        <v>35</v>
      </c>
      <c r="G22" s="12" t="s">
        <v>35</v>
      </c>
      <c r="H22" s="12" t="s">
        <v>35</v>
      </c>
      <c r="I22" s="11" t="s">
        <v>114</v>
      </c>
      <c r="J22" s="12" t="s">
        <v>115</v>
      </c>
      <c r="K22" s="13" t="s">
        <v>86</v>
      </c>
      <c r="L22" s="11" t="str">
        <f>"000101"</f>
        <v>000101</v>
      </c>
      <c r="M22" s="10">
        <v>43129</v>
      </c>
      <c r="N22" s="11" t="str">
        <f>"000006"</f>
        <v>000006</v>
      </c>
      <c r="O22" s="10">
        <v>43198</v>
      </c>
      <c r="P22" s="11" t="str">
        <f>"000013"</f>
        <v>000013</v>
      </c>
      <c r="Q22" s="10">
        <v>43199</v>
      </c>
      <c r="R22" s="11">
        <v>17</v>
      </c>
      <c r="S22" s="11" t="str">
        <f>"006248"</f>
        <v>006248</v>
      </c>
      <c r="T22" s="10">
        <v>43380</v>
      </c>
      <c r="U22" s="14">
        <v>30.150670000000002</v>
      </c>
      <c r="V22" s="14">
        <v>2.5466199999999999</v>
      </c>
      <c r="W22" s="14">
        <v>27.604050000000001</v>
      </c>
      <c r="X22" s="11">
        <v>228</v>
      </c>
      <c r="Y22" s="10">
        <v>43385</v>
      </c>
      <c r="Z22" s="11">
        <v>9986072837</v>
      </c>
      <c r="AA22" s="12" t="s">
        <v>116</v>
      </c>
      <c r="AB22" s="11" t="s">
        <v>117</v>
      </c>
      <c r="AC22" s="12" t="s">
        <v>118</v>
      </c>
      <c r="AD22" s="11" t="s">
        <v>42</v>
      </c>
      <c r="AE22" s="12" t="s">
        <v>43</v>
      </c>
      <c r="AF22" s="14">
        <f t="shared" si="0"/>
        <v>0.30150670000000002</v>
      </c>
      <c r="AG22" s="11" t="s">
        <v>83</v>
      </c>
    </row>
    <row r="23" spans="1:33" x14ac:dyDescent="0.2">
      <c r="A23" s="8">
        <v>6336</v>
      </c>
      <c r="B23" s="9" t="s">
        <v>103</v>
      </c>
      <c r="C23" s="10">
        <v>43385</v>
      </c>
      <c r="D23" s="11">
        <v>190</v>
      </c>
      <c r="E23" s="12" t="s">
        <v>34</v>
      </c>
      <c r="F23" s="12" t="s">
        <v>35</v>
      </c>
      <c r="G23" s="12" t="s">
        <v>35</v>
      </c>
      <c r="H23" s="12" t="s">
        <v>35</v>
      </c>
      <c r="I23" s="11" t="s">
        <v>119</v>
      </c>
      <c r="J23" s="12" t="s">
        <v>120</v>
      </c>
      <c r="K23" s="13" t="s">
        <v>108</v>
      </c>
      <c r="L23" s="11" t="str">
        <f>"000003"</f>
        <v>000003</v>
      </c>
      <c r="M23" s="10">
        <v>43306</v>
      </c>
      <c r="N23" s="11" t="str">
        <f>"000043"</f>
        <v>000043</v>
      </c>
      <c r="O23" s="10">
        <v>43417</v>
      </c>
      <c r="P23" s="11" t="str">
        <f>"000205"</f>
        <v>000205</v>
      </c>
      <c r="Q23" s="10">
        <v>43419</v>
      </c>
      <c r="R23" s="11">
        <v>18</v>
      </c>
      <c r="S23" s="11" t="str">
        <f>""</f>
        <v/>
      </c>
      <c r="T23" s="10">
        <v>43470</v>
      </c>
      <c r="U23" s="14">
        <v>4.2249999999999996</v>
      </c>
      <c r="V23" s="14">
        <v>0.42249999999999999</v>
      </c>
      <c r="W23" s="14">
        <v>3.8025000000000002</v>
      </c>
      <c r="X23" s="11">
        <v>233</v>
      </c>
      <c r="Y23" s="10">
        <v>43385</v>
      </c>
      <c r="Z23" s="11">
        <v>9916557576</v>
      </c>
      <c r="AA23" s="12" t="s">
        <v>121</v>
      </c>
      <c r="AB23" s="11" t="s">
        <v>110</v>
      </c>
      <c r="AC23" s="12" t="s">
        <v>111</v>
      </c>
      <c r="AD23" s="11" t="s">
        <v>112</v>
      </c>
      <c r="AE23" s="12" t="s">
        <v>113</v>
      </c>
      <c r="AF23" s="14">
        <f t="shared" si="0"/>
        <v>4.2249999999999996E-2</v>
      </c>
      <c r="AG23" s="11" t="s">
        <v>122</v>
      </c>
    </row>
    <row r="24" spans="1:33" x14ac:dyDescent="0.2">
      <c r="A24" s="8">
        <v>6661</v>
      </c>
      <c r="B24" s="9" t="s">
        <v>103</v>
      </c>
      <c r="C24" s="10">
        <v>43389</v>
      </c>
      <c r="D24" s="11">
        <v>190</v>
      </c>
      <c r="E24" s="12" t="s">
        <v>34</v>
      </c>
      <c r="F24" s="12" t="s">
        <v>35</v>
      </c>
      <c r="G24" s="12" t="s">
        <v>35</v>
      </c>
      <c r="H24" s="12" t="s">
        <v>35</v>
      </c>
      <c r="I24" s="11" t="s">
        <v>106</v>
      </c>
      <c r="J24" s="12" t="s">
        <v>107</v>
      </c>
      <c r="K24" s="13" t="s">
        <v>108</v>
      </c>
      <c r="L24" s="11" t="str">
        <f>"000011"</f>
        <v>000011</v>
      </c>
      <c r="M24" s="10">
        <v>43130</v>
      </c>
      <c r="N24" s="11" t="str">
        <f>"000027"</f>
        <v>000027</v>
      </c>
      <c r="O24" s="10">
        <v>43361</v>
      </c>
      <c r="P24" s="11" t="str">
        <f>"000154"</f>
        <v>000154</v>
      </c>
      <c r="Q24" s="10">
        <v>43361</v>
      </c>
      <c r="R24" s="11">
        <v>18</v>
      </c>
      <c r="S24" s="11" t="str">
        <f>"006668"</f>
        <v>006668</v>
      </c>
      <c r="T24" s="10">
        <v>43388</v>
      </c>
      <c r="U24" s="14">
        <v>95.27</v>
      </c>
      <c r="V24" s="14">
        <v>7.24</v>
      </c>
      <c r="W24" s="14">
        <v>88.03</v>
      </c>
      <c r="X24" s="11">
        <v>235</v>
      </c>
      <c r="Y24" s="10">
        <v>43389</v>
      </c>
      <c r="Z24" s="11">
        <v>9448525076</v>
      </c>
      <c r="AA24" s="12" t="s">
        <v>109</v>
      </c>
      <c r="AB24" s="11" t="s">
        <v>110</v>
      </c>
      <c r="AC24" s="12" t="s">
        <v>111</v>
      </c>
      <c r="AD24" s="11" t="s">
        <v>112</v>
      </c>
      <c r="AE24" s="12" t="s">
        <v>113</v>
      </c>
      <c r="AF24" s="14">
        <f t="shared" si="0"/>
        <v>0.95269999999999999</v>
      </c>
      <c r="AG24" s="11" t="s">
        <v>83</v>
      </c>
    </row>
    <row r="25" spans="1:33" x14ac:dyDescent="0.2">
      <c r="A25" s="8">
        <v>7180</v>
      </c>
      <c r="B25" s="9" t="s">
        <v>123</v>
      </c>
      <c r="C25" s="10">
        <v>43418</v>
      </c>
      <c r="D25" s="11">
        <v>190</v>
      </c>
      <c r="E25" s="12" t="s">
        <v>34</v>
      </c>
      <c r="F25" s="12" t="s">
        <v>35</v>
      </c>
      <c r="G25" s="12" t="s">
        <v>35</v>
      </c>
      <c r="H25" s="12" t="s">
        <v>35</v>
      </c>
      <c r="I25" s="11" t="s">
        <v>124</v>
      </c>
      <c r="J25" s="12" t="s">
        <v>125</v>
      </c>
      <c r="K25" s="13" t="s">
        <v>80</v>
      </c>
      <c r="L25" s="11" t="str">
        <f>"000039"</f>
        <v>000039</v>
      </c>
      <c r="M25" s="10">
        <v>43082</v>
      </c>
      <c r="N25" s="11" t="str">
        <f>"000032"</f>
        <v>000032</v>
      </c>
      <c r="O25" s="10">
        <v>43152</v>
      </c>
      <c r="P25" s="11" t="str">
        <f>"000055"</f>
        <v>000055</v>
      </c>
      <c r="Q25" s="10">
        <v>43152</v>
      </c>
      <c r="R25" s="11">
        <v>17</v>
      </c>
      <c r="S25" s="11" t="str">
        <f>"007198"</f>
        <v>007198</v>
      </c>
      <c r="T25" s="10">
        <v>43404</v>
      </c>
      <c r="U25" s="14">
        <v>18.283390000000001</v>
      </c>
      <c r="V25" s="14">
        <v>1.71861</v>
      </c>
      <c r="W25" s="14">
        <v>16.564779999999999</v>
      </c>
      <c r="X25" s="11">
        <v>261</v>
      </c>
      <c r="Y25" s="10">
        <v>43418</v>
      </c>
      <c r="Z25" s="11">
        <v>9999999999</v>
      </c>
      <c r="AA25" s="12" t="s">
        <v>126</v>
      </c>
      <c r="AB25" s="11" t="s">
        <v>96</v>
      </c>
      <c r="AC25" s="12" t="s">
        <v>97</v>
      </c>
      <c r="AD25" s="11" t="s">
        <v>42</v>
      </c>
      <c r="AE25" s="12" t="s">
        <v>43</v>
      </c>
      <c r="AF25" s="14">
        <f t="shared" si="0"/>
        <v>0.18283389999999999</v>
      </c>
      <c r="AG25" s="11" t="s">
        <v>44</v>
      </c>
    </row>
    <row r="26" spans="1:33" x14ac:dyDescent="0.2">
      <c r="A26" s="8">
        <v>7360</v>
      </c>
      <c r="B26" s="9" t="s">
        <v>123</v>
      </c>
      <c r="C26" s="10">
        <v>43424</v>
      </c>
      <c r="D26" s="11">
        <v>190</v>
      </c>
      <c r="E26" s="12" t="s">
        <v>34</v>
      </c>
      <c r="F26" s="12" t="s">
        <v>35</v>
      </c>
      <c r="G26" s="12" t="s">
        <v>35</v>
      </c>
      <c r="H26" s="12" t="s">
        <v>35</v>
      </c>
      <c r="I26" s="11" t="s">
        <v>127</v>
      </c>
      <c r="J26" s="12" t="s">
        <v>128</v>
      </c>
      <c r="K26" s="13" t="s">
        <v>129</v>
      </c>
      <c r="L26" s="11" t="str">
        <f>"000045"</f>
        <v>000045</v>
      </c>
      <c r="M26" s="10">
        <v>43341</v>
      </c>
      <c r="N26" s="11" t="str">
        <f>"000044"</f>
        <v>000044</v>
      </c>
      <c r="O26" s="10">
        <v>43347</v>
      </c>
      <c r="P26" s="11" t="str">
        <f>"000116"</f>
        <v>000116</v>
      </c>
      <c r="Q26" s="10">
        <v>43347</v>
      </c>
      <c r="R26" s="11">
        <v>18</v>
      </c>
      <c r="S26" s="11" t="str">
        <f>"007202"</f>
        <v>007202</v>
      </c>
      <c r="T26" s="10">
        <v>43404</v>
      </c>
      <c r="U26" s="14">
        <v>18.95834</v>
      </c>
      <c r="V26" s="14">
        <v>1.5962700000000001</v>
      </c>
      <c r="W26" s="14">
        <v>17.362069999999999</v>
      </c>
      <c r="X26" s="11">
        <v>271</v>
      </c>
      <c r="Y26" s="10">
        <v>43424</v>
      </c>
      <c r="Z26" s="11">
        <v>9999999999</v>
      </c>
      <c r="AA26" s="12" t="s">
        <v>130</v>
      </c>
      <c r="AB26" s="11" t="s">
        <v>110</v>
      </c>
      <c r="AC26" s="12" t="s">
        <v>111</v>
      </c>
      <c r="AD26" s="11" t="s">
        <v>42</v>
      </c>
      <c r="AE26" s="12" t="s">
        <v>43</v>
      </c>
      <c r="AF26" s="14">
        <f t="shared" si="0"/>
        <v>0.18958339999999999</v>
      </c>
      <c r="AG26" s="11" t="s">
        <v>122</v>
      </c>
    </row>
    <row r="27" spans="1:33" x14ac:dyDescent="0.2">
      <c r="A27" s="8">
        <v>7361</v>
      </c>
      <c r="B27" s="9" t="s">
        <v>123</v>
      </c>
      <c r="C27" s="10">
        <v>43424</v>
      </c>
      <c r="D27" s="11">
        <v>190</v>
      </c>
      <c r="E27" s="12" t="s">
        <v>34</v>
      </c>
      <c r="F27" s="12" t="s">
        <v>35</v>
      </c>
      <c r="G27" s="12" t="s">
        <v>35</v>
      </c>
      <c r="H27" s="12" t="s">
        <v>35</v>
      </c>
      <c r="I27" s="11" t="s">
        <v>131</v>
      </c>
      <c r="J27" s="12" t="s">
        <v>132</v>
      </c>
      <c r="K27" s="13" t="s">
        <v>129</v>
      </c>
      <c r="L27" s="11" t="str">
        <f>"000044"</f>
        <v>000044</v>
      </c>
      <c r="M27" s="10">
        <v>43341</v>
      </c>
      <c r="N27" s="11" t="str">
        <f>"000043"</f>
        <v>000043</v>
      </c>
      <c r="O27" s="10">
        <v>43347</v>
      </c>
      <c r="P27" s="11" t="str">
        <f>"000117"</f>
        <v>000117</v>
      </c>
      <c r="Q27" s="10">
        <v>43347</v>
      </c>
      <c r="R27" s="11">
        <v>18</v>
      </c>
      <c r="S27" s="11" t="str">
        <f>"007203"</f>
        <v>007203</v>
      </c>
      <c r="T27" s="10">
        <v>43404</v>
      </c>
      <c r="U27" s="14">
        <v>10.63503</v>
      </c>
      <c r="V27" s="14">
        <v>0.97841</v>
      </c>
      <c r="W27" s="14">
        <v>9.6566200000000002</v>
      </c>
      <c r="X27" s="11">
        <v>271</v>
      </c>
      <c r="Y27" s="10">
        <v>43424</v>
      </c>
      <c r="Z27" s="11">
        <v>9999999999</v>
      </c>
      <c r="AA27" s="12" t="s">
        <v>133</v>
      </c>
      <c r="AB27" s="11" t="s">
        <v>110</v>
      </c>
      <c r="AC27" s="12" t="s">
        <v>111</v>
      </c>
      <c r="AD27" s="11" t="s">
        <v>42</v>
      </c>
      <c r="AE27" s="12" t="s">
        <v>43</v>
      </c>
      <c r="AF27" s="14">
        <f t="shared" si="0"/>
        <v>0.10635030000000001</v>
      </c>
      <c r="AG27" s="11" t="s">
        <v>122</v>
      </c>
    </row>
    <row r="28" spans="1:33" x14ac:dyDescent="0.2">
      <c r="A28" s="8">
        <v>7812</v>
      </c>
      <c r="B28" s="9" t="s">
        <v>134</v>
      </c>
      <c r="C28" s="10">
        <v>43448</v>
      </c>
      <c r="D28" s="11">
        <v>190</v>
      </c>
      <c r="E28" s="12" t="s">
        <v>34</v>
      </c>
      <c r="F28" s="12" t="s">
        <v>35</v>
      </c>
      <c r="G28" s="12" t="s">
        <v>35</v>
      </c>
      <c r="H28" s="12" t="s">
        <v>35</v>
      </c>
      <c r="I28" s="11" t="s">
        <v>135</v>
      </c>
      <c r="J28" s="12" t="s">
        <v>136</v>
      </c>
      <c r="K28" s="13" t="s">
        <v>38</v>
      </c>
      <c r="L28" s="11" t="str">
        <f>"000123"</f>
        <v>000123</v>
      </c>
      <c r="M28" s="10">
        <v>42857</v>
      </c>
      <c r="N28" s="11" t="str">
        <f>"000012"</f>
        <v>000012</v>
      </c>
      <c r="O28" s="10">
        <v>43042</v>
      </c>
      <c r="P28" s="11" t="str">
        <f>"000021"</f>
        <v>000021</v>
      </c>
      <c r="Q28" s="10">
        <v>43042</v>
      </c>
      <c r="R28" s="11">
        <v>17</v>
      </c>
      <c r="S28" s="11" t="str">
        <f>"007821"</f>
        <v>007821</v>
      </c>
      <c r="T28" s="10">
        <v>43444</v>
      </c>
      <c r="U28" s="14">
        <v>29.419619999999998</v>
      </c>
      <c r="V28" s="14">
        <v>3.7215600000000002</v>
      </c>
      <c r="W28" s="14">
        <v>25.698060000000002</v>
      </c>
      <c r="X28" s="11">
        <v>292</v>
      </c>
      <c r="Y28" s="10">
        <v>43448</v>
      </c>
      <c r="Z28" s="11">
        <v>9999999999</v>
      </c>
      <c r="AA28" s="12" t="s">
        <v>137</v>
      </c>
      <c r="AB28" s="11" t="s">
        <v>40</v>
      </c>
      <c r="AC28" s="12" t="s">
        <v>41</v>
      </c>
      <c r="AD28" s="11" t="s">
        <v>42</v>
      </c>
      <c r="AE28" s="12" t="s">
        <v>43</v>
      </c>
      <c r="AF28" s="14">
        <f t="shared" si="0"/>
        <v>0.29419619999999996</v>
      </c>
      <c r="AG28" s="11" t="s">
        <v>44</v>
      </c>
    </row>
    <row r="29" spans="1:33" x14ac:dyDescent="0.2">
      <c r="A29" s="8">
        <v>7892</v>
      </c>
      <c r="B29" s="9" t="s">
        <v>134</v>
      </c>
      <c r="C29" s="10">
        <v>43453</v>
      </c>
      <c r="D29" s="11">
        <v>190</v>
      </c>
      <c r="E29" s="12" t="s">
        <v>34</v>
      </c>
      <c r="F29" s="12" t="s">
        <v>35</v>
      </c>
      <c r="G29" s="12" t="s">
        <v>35</v>
      </c>
      <c r="H29" s="12" t="s">
        <v>35</v>
      </c>
      <c r="I29" s="11" t="s">
        <v>138</v>
      </c>
      <c r="J29" s="12" t="s">
        <v>139</v>
      </c>
      <c r="K29" s="13" t="s">
        <v>140</v>
      </c>
      <c r="L29" s="11" t="str">
        <f>"000241"</f>
        <v>000241</v>
      </c>
      <c r="M29" s="10">
        <v>43186</v>
      </c>
      <c r="N29" s="11" t="str">
        <f>"000053"</f>
        <v>000053</v>
      </c>
      <c r="O29" s="10">
        <v>43386</v>
      </c>
      <c r="P29" s="11" t="str">
        <f>"000142"</f>
        <v>000142</v>
      </c>
      <c r="Q29" s="10">
        <v>43386</v>
      </c>
      <c r="R29" s="11">
        <v>17</v>
      </c>
      <c r="S29" s="11" t="str">
        <f>"008065"</f>
        <v>008065</v>
      </c>
      <c r="T29" s="10">
        <v>43451</v>
      </c>
      <c r="U29" s="14">
        <v>7.9340000000000002</v>
      </c>
      <c r="V29" s="14">
        <v>0.75587000000000004</v>
      </c>
      <c r="W29" s="14">
        <v>7.1781300000000003</v>
      </c>
      <c r="X29" s="11">
        <v>296</v>
      </c>
      <c r="Y29" s="10">
        <v>43453</v>
      </c>
      <c r="Z29" s="11">
        <v>9448886499</v>
      </c>
      <c r="AA29" s="12" t="s">
        <v>141</v>
      </c>
      <c r="AB29" s="11" t="s">
        <v>81</v>
      </c>
      <c r="AC29" s="12" t="s">
        <v>82</v>
      </c>
      <c r="AD29" s="11" t="s">
        <v>42</v>
      </c>
      <c r="AE29" s="12" t="s">
        <v>43</v>
      </c>
      <c r="AF29" s="14">
        <f t="shared" si="0"/>
        <v>7.9340000000000008E-2</v>
      </c>
      <c r="AG29" s="11" t="s">
        <v>83</v>
      </c>
    </row>
    <row r="30" spans="1:33" x14ac:dyDescent="0.2">
      <c r="A30" s="8">
        <v>8768</v>
      </c>
      <c r="B30" s="9" t="s">
        <v>142</v>
      </c>
      <c r="C30" s="10">
        <v>43486</v>
      </c>
      <c r="D30" s="11">
        <v>190</v>
      </c>
      <c r="E30" s="12" t="s">
        <v>34</v>
      </c>
      <c r="F30" s="12" t="s">
        <v>35</v>
      </c>
      <c r="G30" s="12" t="s">
        <v>35</v>
      </c>
      <c r="H30" s="12" t="s">
        <v>35</v>
      </c>
      <c r="I30" s="11" t="s">
        <v>119</v>
      </c>
      <c r="J30" s="12" t="s">
        <v>120</v>
      </c>
      <c r="K30" s="13" t="s">
        <v>108</v>
      </c>
      <c r="L30" s="11" t="str">
        <f>"000003"</f>
        <v>000003</v>
      </c>
      <c r="M30" s="10">
        <v>43306</v>
      </c>
      <c r="N30" s="11" t="str">
        <f>"000056"</f>
        <v>000056</v>
      </c>
      <c r="O30" s="10">
        <v>43496</v>
      </c>
      <c r="P30" s="11" t="str">
        <f>"000277"</f>
        <v>000277</v>
      </c>
      <c r="Q30" s="10">
        <v>43498</v>
      </c>
      <c r="R30" s="11"/>
      <c r="S30" s="11" t="str">
        <f>""</f>
        <v/>
      </c>
      <c r="T30" s="10"/>
      <c r="U30" s="14">
        <v>4.2249999999999996</v>
      </c>
      <c r="V30" s="14">
        <v>0.42249999999999999</v>
      </c>
      <c r="W30" s="14">
        <v>3.8025000000000002</v>
      </c>
      <c r="X30" s="11">
        <v>331</v>
      </c>
      <c r="Y30" s="10">
        <v>43486</v>
      </c>
      <c r="Z30" s="11">
        <v>9916557576</v>
      </c>
      <c r="AA30" s="12" t="s">
        <v>121</v>
      </c>
      <c r="AB30" s="11" t="s">
        <v>110</v>
      </c>
      <c r="AC30" s="12" t="s">
        <v>111</v>
      </c>
      <c r="AD30" s="11" t="s">
        <v>112</v>
      </c>
      <c r="AE30" s="12" t="s">
        <v>113</v>
      </c>
      <c r="AF30" s="14">
        <f t="shared" si="0"/>
        <v>4.2249999999999996E-2</v>
      </c>
      <c r="AG30" s="11" t="s">
        <v>122</v>
      </c>
    </row>
    <row r="31" spans="1:33" x14ac:dyDescent="0.2">
      <c r="A31" s="8">
        <v>9171</v>
      </c>
      <c r="B31" s="9" t="s">
        <v>143</v>
      </c>
      <c r="C31" s="10">
        <v>43509</v>
      </c>
      <c r="D31" s="11">
        <v>190</v>
      </c>
      <c r="E31" s="12" t="s">
        <v>34</v>
      </c>
      <c r="F31" s="12" t="s">
        <v>35</v>
      </c>
      <c r="G31" s="12" t="s">
        <v>35</v>
      </c>
      <c r="H31" s="12" t="s">
        <v>35</v>
      </c>
      <c r="I31" s="11" t="s">
        <v>144</v>
      </c>
      <c r="J31" s="12" t="s">
        <v>145</v>
      </c>
      <c r="K31" s="13" t="s">
        <v>38</v>
      </c>
      <c r="L31" s="11" t="str">
        <f>"000086"</f>
        <v>000086</v>
      </c>
      <c r="M31" s="10">
        <v>43466</v>
      </c>
      <c r="N31" s="11" t="str">
        <f>"000097"</f>
        <v>000097</v>
      </c>
      <c r="O31" s="10">
        <v>43482</v>
      </c>
      <c r="P31" s="11" t="str">
        <f>"000206"</f>
        <v>000206</v>
      </c>
      <c r="Q31" s="10">
        <v>43482</v>
      </c>
      <c r="R31" s="11"/>
      <c r="S31" s="11" t="str">
        <f>"009230"</f>
        <v>009230</v>
      </c>
      <c r="T31" s="10">
        <v>43509</v>
      </c>
      <c r="U31" s="14">
        <v>54.94529</v>
      </c>
      <c r="V31" s="14">
        <v>6.4333099999999996</v>
      </c>
      <c r="W31" s="14">
        <v>48.511980000000001</v>
      </c>
      <c r="X31" s="11">
        <v>350</v>
      </c>
      <c r="Y31" s="10">
        <v>43509</v>
      </c>
      <c r="Z31" s="11">
        <v>9999999999</v>
      </c>
      <c r="AA31" s="12" t="s">
        <v>133</v>
      </c>
      <c r="AB31" s="11" t="s">
        <v>146</v>
      </c>
      <c r="AC31" s="12" t="s">
        <v>147</v>
      </c>
      <c r="AD31" s="11" t="s">
        <v>42</v>
      </c>
      <c r="AE31" s="12" t="s">
        <v>43</v>
      </c>
      <c r="AF31" s="14">
        <f t="shared" si="0"/>
        <v>0.54945290000000002</v>
      </c>
      <c r="AG31" s="11" t="s">
        <v>122</v>
      </c>
    </row>
    <row r="32" spans="1:33" x14ac:dyDescent="0.2">
      <c r="A32" s="8">
        <v>9823</v>
      </c>
      <c r="B32" s="9" t="s">
        <v>148</v>
      </c>
      <c r="C32" s="10">
        <v>43546</v>
      </c>
      <c r="D32" s="11">
        <v>190</v>
      </c>
      <c r="E32" s="12" t="s">
        <v>34</v>
      </c>
      <c r="F32" s="12" t="s">
        <v>35</v>
      </c>
      <c r="G32" s="12" t="s">
        <v>35</v>
      </c>
      <c r="H32" s="12" t="s">
        <v>35</v>
      </c>
      <c r="I32" s="11" t="s">
        <v>149</v>
      </c>
      <c r="J32" s="12" t="s">
        <v>150</v>
      </c>
      <c r="K32" s="13" t="s">
        <v>80</v>
      </c>
      <c r="L32" s="11" t="str">
        <f>"000060"</f>
        <v>000060</v>
      </c>
      <c r="M32" s="10">
        <v>43441</v>
      </c>
      <c r="N32" s="11" t="str">
        <f>"000098"</f>
        <v>000098</v>
      </c>
      <c r="O32" s="10">
        <v>43494</v>
      </c>
      <c r="P32" s="11" t="str">
        <f>"000211"</f>
        <v>000211</v>
      </c>
      <c r="Q32" s="10">
        <v>43494</v>
      </c>
      <c r="R32" s="11"/>
      <c r="S32" s="11" t="str">
        <f>"009836"</f>
        <v>009836</v>
      </c>
      <c r="T32" s="10">
        <v>43544</v>
      </c>
      <c r="U32" s="14">
        <v>13.16583</v>
      </c>
      <c r="V32" s="14">
        <v>1.38805</v>
      </c>
      <c r="W32" s="14">
        <v>11.77778</v>
      </c>
      <c r="X32" s="11">
        <v>382</v>
      </c>
      <c r="Y32" s="10">
        <v>43546</v>
      </c>
      <c r="Z32" s="11">
        <v>9845032747</v>
      </c>
      <c r="AA32" s="12" t="s">
        <v>151</v>
      </c>
      <c r="AB32" s="11" t="s">
        <v>152</v>
      </c>
      <c r="AC32" s="12" t="s">
        <v>153</v>
      </c>
      <c r="AD32" s="11" t="s">
        <v>42</v>
      </c>
      <c r="AE32" s="12" t="s">
        <v>43</v>
      </c>
      <c r="AF32" s="14">
        <f t="shared" si="0"/>
        <v>0.13165830000000001</v>
      </c>
      <c r="AG32" s="11" t="s">
        <v>122</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2019-06-14T08:45:55Z</dcterms:modified>
</cp:coreProperties>
</file>