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<sst xmlns="http://schemas.openxmlformats.org/spreadsheetml/2006/main" count="537" uniqueCount="156">
  <si>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</si>
  <si>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</si>
  <si>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</si>
  <si>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</si>
  <si>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</si>
  <si>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</si>
  <si>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</si>
  <si>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</si>
  <si>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</si>
  <si>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</si>
  <si>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</si>
  <si>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</si>
  <si>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</si>
  <si>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</si>
  <si>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</si>
  <si>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</si>
  <si>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</si>
  <si>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</si>
  <si>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</si>
  <si>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</si>
  <si>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</si>
  <si>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</si>
  <si>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</si>
  <si>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</si>
  <si>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</si>
  <si>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</si>
  <si>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</si>
  <si>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</si>
  <si>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</si>
  <si>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</si>
  <si>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</si>
  <si>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</si>
  <si>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</si>
  <si>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</si>
  <si>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Arakere</t>
  </si>
  <si>
    <t>Bommana Halli</t>
  </si>
  <si>
    <t>193-17-000040</t>
  </si>
  <si>
    <t>Providing CC Camera at Garbage Block Spots in ward no 193</t>
  </si>
  <si>
    <t>Crime &amp; Safety</t>
  </si>
  <si>
    <t>Sri.Vijaya Kumar A</t>
  </si>
  <si>
    <t>P3110</t>
  </si>
  <si>
    <t>14th Finance Commission Grant Works</t>
  </si>
  <si>
    <t>ddo442</t>
  </si>
  <si>
    <t xml:space="preserve"> Assistant Executive Engineer Arekere  sub Division Bomanahalli Zone</t>
  </si>
  <si>
    <t>Pending</t>
  </si>
  <si>
    <t>193-16-000012</t>
  </si>
  <si>
    <t>Suppling Of Drinking pure water through tankers in Hulimavu Villege and layouts at ward No 193 Arakere</t>
  </si>
  <si>
    <t>Drinking Water</t>
  </si>
  <si>
    <t>H M MUNIKRISHNA</t>
  </si>
  <si>
    <t>P1802</t>
  </si>
  <si>
    <t>Water Supply New Areas</t>
  </si>
  <si>
    <t>193-16-000011</t>
  </si>
  <si>
    <t>Suppling Of Drinking pure water through tankers in Nyanppanahalli villeg at ward No 193 Arakere</t>
  </si>
  <si>
    <t>193-16-000013</t>
  </si>
  <si>
    <t>Suppling Of Drinking pure water through tankers in Arakere Villege and layouts at ward No 193 Arakere</t>
  </si>
  <si>
    <t>June</t>
  </si>
  <si>
    <t>193-17-000002</t>
  </si>
  <si>
    <t>Providing LED street light -Sodium Vapour street lights and control switches with allied accessories in Arakere Mico layout BTS layout and associated areas in ward no 193 Arakere</t>
  </si>
  <si>
    <t>Footpaths &amp; Walkability</t>
  </si>
  <si>
    <t>M/s Executive Engineer- 01  KRIDL</t>
  </si>
  <si>
    <t>P0190</t>
  </si>
  <si>
    <t>Works sanctioned by Hon Mayor</t>
  </si>
  <si>
    <t>ddo439</t>
  </si>
  <si>
    <t xml:space="preserve"> Executive Engineer Electrical Division Bomanahalli Zone</t>
  </si>
  <si>
    <t>193-17-000001</t>
  </si>
  <si>
    <t>Providing LED street light -Sodium Vapour street lights and control switches with allied accessories in ward no 193 Arakere</t>
  </si>
  <si>
    <t>July</t>
  </si>
  <si>
    <t>193-17-000023</t>
  </si>
  <si>
    <t xml:space="preserve">Improvements to Drain and Flagging Course, Covering Slab,and Construction of Culverts Ragavendra layout Main Road and Mother Terasa School Road </t>
  </si>
  <si>
    <t>C G CHANDRAPPA</t>
  </si>
  <si>
    <t>P3158</t>
  </si>
  <si>
    <t>SIP Infrastructure Project works</t>
  </si>
  <si>
    <t>Spill Over</t>
  </si>
  <si>
    <t>193-17-000024</t>
  </si>
  <si>
    <t>Improvements to Drain and Flagging Course, Covering Slab,and Construction of Culverts Krishna layout 7th Main, 8th Main and Croses</t>
  </si>
  <si>
    <t xml:space="preserve"> C G CHANDRAPPA</t>
  </si>
  <si>
    <t>193-17-000025</t>
  </si>
  <si>
    <t xml:space="preserve">Improvements to Drain and Covering Slab,and Construction of Culverts Sugama Layout Left Side Croses </t>
  </si>
  <si>
    <t>193-17-000022</t>
  </si>
  <si>
    <t>Improvements to Drain and Flagging Course, Covering Slab,and Construction of Culverts Ragavendra layout Cross Roads</t>
  </si>
  <si>
    <t>C.G.CHANDRAPPA</t>
  </si>
  <si>
    <t>193-17-000027</t>
  </si>
  <si>
    <t xml:space="preserve">Improvements to Roads and Drain, Covering Slab,and Construction of Culverts Shanthi nikethan layout Cross Roads Near 11th main </t>
  </si>
  <si>
    <t>Roads &amp; Drivablility</t>
  </si>
  <si>
    <t>193-16-000001</t>
  </si>
  <si>
    <t>Annual Operation and Maintenance of street lighting system in ward no-193 Package B10 of Bommanahalli zone.</t>
  </si>
  <si>
    <t>M/s Thripuramba Ele Enterprises</t>
  </si>
  <si>
    <t>P0300</t>
  </si>
  <si>
    <t>M and R to Street Lights - Replacement of Burnt Bulbs etc. (Package)</t>
  </si>
  <si>
    <t>Current</t>
  </si>
  <si>
    <t>September</t>
  </si>
  <si>
    <t>193-17-000006</t>
  </si>
  <si>
    <t>Providing Supplying labour Tractore, JCB and Desilting of main and Cross Roads in ward no 193 Arakere</t>
  </si>
  <si>
    <t>Sri.G.Satish</t>
  </si>
  <si>
    <t>P1771</t>
  </si>
  <si>
    <t>Zone Works - POW Works</t>
  </si>
  <si>
    <t>October</t>
  </si>
  <si>
    <t>193-18-000042</t>
  </si>
  <si>
    <t>IMPROVEMENTS AND ASPHALTING TO NYANAPPANAHALLI VILLAGE ROAD IN WARD NO 193 ARAKERE</t>
  </si>
  <si>
    <t>KRIDL</t>
  </si>
  <si>
    <t>P1878</t>
  </si>
  <si>
    <t>18per - Works (Bhagyajyothi, Sooru / Neeru Yojane and General) (54 Lakhs / New Wards)</t>
  </si>
  <si>
    <t>193-18-000043</t>
  </si>
  <si>
    <t>IMPROVEMENTS TO DRAIN COVERING SLAB AND CC PAVMENT TO NYANAPPANAHALLI VILLAGE ROAD IN WARD NO 193 ARAKERE</t>
  </si>
  <si>
    <t>193-17-000026</t>
  </si>
  <si>
    <t xml:space="preserve">Improvements to Roads and Drain, Covering Slab, and Construction of Culverts Vishya bank layout Cross Roads </t>
  </si>
  <si>
    <t>November</t>
  </si>
  <si>
    <t>193-18-000046</t>
  </si>
  <si>
    <t xml:space="preserve">Construction of compound wall with M.S.grill and allied infrastructure to Indira Canteen premises in ward no.186 Jarganahalli shifted to ward no.193 Hulimavu Gutte near Fire station Arakere </t>
  </si>
  <si>
    <t>Indira Canteen</t>
  </si>
  <si>
    <t>P3106</t>
  </si>
  <si>
    <t>Nagarothana Works</t>
  </si>
  <si>
    <t>193-18-000047</t>
  </si>
  <si>
    <t xml:space="preserve">Construction of compound wall with M.S.grill and allied infrastructure to Indira Canteen premises in ward no.193 Arakere </t>
  </si>
  <si>
    <t>January</t>
  </si>
  <si>
    <t>193-17-000015</t>
  </si>
  <si>
    <t>Development of playground at Nyanappanahalli land fill site at ward no 193</t>
  </si>
  <si>
    <t>Trees, Parks &amp; Playgrounds</t>
  </si>
  <si>
    <t>H Srinivas Reddy</t>
  </si>
  <si>
    <t>193-18-000018</t>
  </si>
  <si>
    <t>Diversion of flood water from Akshayanagara tank in Sy No.9, 10, 16 and 23 in Arakere ward No.193</t>
  </si>
  <si>
    <t>Water &amp; Sanitary</t>
  </si>
  <si>
    <t>Sri. A N Raghu</t>
  </si>
  <si>
    <t>ddo313</t>
  </si>
  <si>
    <t xml:space="preserve"> Chief Engineer SWD Central Zone</t>
  </si>
  <si>
    <t>February</t>
  </si>
  <si>
    <t>193-17-000043</t>
  </si>
  <si>
    <t>PROVIDING REPAIRS TO UGD LINE CHEMBERS AND MANHOLE AT HULIMAVU AND NYANAPPANAHALLI VILLAGE AREAS IN WARD NO 193 ARAKERE</t>
  </si>
  <si>
    <t>N NAGARAJA</t>
  </si>
  <si>
    <t>193-17-000011</t>
  </si>
  <si>
    <t>Improvements to Drain Flagging Cours Covering Slabs and Kerb Stone In Pai Layout Hulimavu Cross Roads Arakere in Ward no 193</t>
  </si>
  <si>
    <t>Sri.K.Thirupathireddy</t>
  </si>
  <si>
    <t>March</t>
  </si>
  <si>
    <t>193-17-000016</t>
  </si>
  <si>
    <t>Improvements to drains and asphalting to main and cross roads at Brundhavan layout in ward no 193 Arakere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</si>
  <si>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</si>
  <si>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</si>
  <si>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193-17-000019</t>
  </si>
  <si>
    <t>Improvements to drains and asphalting to cross roads at Vijayashree layout Hulimavu in ward no 193 Arakere</t>
  </si>
  <si>
    <t>193-17-000020</t>
  </si>
  <si>
    <t>Improvements to drains and asphalting to cross roads BTS layout right side crossess in ward no 193 Arakere</t>
  </si>
  <si>
    <t>193-17-000017</t>
  </si>
  <si>
    <t>Improvements to drain Covering slabs and kerb stone Balance roads at Vijjayashree layout Hulimavu in ward no 193 Arakere</t>
  </si>
  <si>
    <t>193-17-000021</t>
  </si>
  <si>
    <t>Improvements to drains and asphalting to main and cross roads at Arakere Thyappa garden in ward no 193 Arakere</t>
  </si>
  <si>
    <t>193-17-000018</t>
  </si>
  <si>
    <t>Improvements to drains and asphalting to main roads at Vijayashree layout Hulimavu in ward no 193 Arakere</t>
  </si>
  <si>
    <t>193-17-000008</t>
  </si>
  <si>
    <t>Providing Signage Main and Cross Boads in ward no 193 Arakere</t>
  </si>
  <si>
    <t>Other Ward Works</t>
  </si>
  <si>
    <t>Sri.Prathish K S</t>
  </si>
  <si>
    <t>193-16-000004</t>
  </si>
  <si>
    <t>Providing Slab Drain culverts Improvemants and Aspalting to Balance Roads at Krishna Layout and Someshwara Layout Near Gov. school in ward No 193 Arakere</t>
  </si>
  <si>
    <t>Sri.H.M.Munikrishna</t>
  </si>
  <si>
    <t>193-16-000002</t>
  </si>
  <si>
    <t>Providing Silt and Tractor in ward No.193 Arakere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</si>
</sst>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workbookViewId="0">
      <pane ySplit="1" topLeftCell="A2" activePane="bottomLeft" state="frozen"/>
      <selection activeCell="H1" sqref="H1"/>
      <selection pane="bottomLeft" activeCell="A2" sqref="A2:XFD3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479</v>
      </c>
      <c r="B2" s="9" t="s">
        <v>33</v>
      </c>
      <c r="C2" s="10">
        <v>43200</v>
      </c>
      <c r="D2" s="11">
        <v>193</v>
      </c>
      <c r="E2" s="12" t="s">
        <v>34</v>
      </c>
      <c r="F2" s="12" t="s">
        <v>34</v>
      </c>
      <c r="G2" s="12" t="s">
        <v>35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"000140"</f>
        <v>000140</v>
      </c>
      <c r="M2" s="10">
        <v>43161</v>
      </c>
      <c r="N2" s="11" t="str">
        <f>"000027"</f>
        <v>000027</v>
      </c>
      <c r="O2" s="10">
        <v>43161</v>
      </c>
      <c r="P2" s="11" t="str">
        <f>"000056"</f>
        <v>000056</v>
      </c>
      <c r="Q2" s="10">
        <v>43161</v>
      </c>
      <c r="R2" s="11">
        <v>17</v>
      </c>
      <c r="S2" s="11" t="str">
        <f>"000433"</f>
        <v>000433</v>
      </c>
      <c r="T2" s="10">
        <v>43199</v>
      </c>
      <c r="U2" s="14">
        <v>9.5695099999999993</v>
      </c>
      <c r="V2" s="14">
        <v>0.70813000000000004</v>
      </c>
      <c r="W2" s="14">
        <v>8.8613800000000005</v>
      </c>
      <c r="X2" s="11">
        <v>13</v>
      </c>
      <c r="Y2" s="10">
        <v>43200</v>
      </c>
      <c r="Z2" s="11">
        <v>9845565656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9.5695099999999991E-2</v>
      </c>
      <c r="AG2" s="11" t="s">
        <v>44</v>
      </c>
    </row>
    <row r="3" spans="1:33" x14ac:dyDescent="0.2">
      <c r="A3" s="8">
        <v>756</v>
      </c>
      <c r="B3" s="9" t="s">
        <v>33</v>
      </c>
      <c r="C3" s="10">
        <v>43216</v>
      </c>
      <c r="D3" s="11">
        <v>193</v>
      </c>
      <c r="E3" s="12" t="s">
        <v>34</v>
      </c>
      <c r="F3" s="12" t="s">
        <v>34</v>
      </c>
      <c r="G3" s="12" t="s">
        <v>35</v>
      </c>
      <c r="H3" s="12" t="s">
        <v>35</v>
      </c>
      <c r="I3" s="11" t="s">
        <v>45</v>
      </c>
      <c r="J3" s="12" t="s">
        <v>46</v>
      </c>
      <c r="K3" s="13" t="s">
        <v>47</v>
      </c>
      <c r="L3" s="11" t="str">
        <f>"000035"</f>
        <v>000035</v>
      </c>
      <c r="M3" s="10">
        <v>42415</v>
      </c>
      <c r="N3" s="11" t="str">
        <f>"000085"</f>
        <v>000085</v>
      </c>
      <c r="O3" s="10">
        <v>42594</v>
      </c>
      <c r="P3" s="11" t="str">
        <f>"000239"</f>
        <v>000239</v>
      </c>
      <c r="Q3" s="10">
        <v>42616</v>
      </c>
      <c r="R3" s="11">
        <v>16</v>
      </c>
      <c r="S3" s="11" t="str">
        <f>"000677"</f>
        <v>000677</v>
      </c>
      <c r="T3" s="10">
        <v>43215</v>
      </c>
      <c r="U3" s="14">
        <v>3.1280000000000001</v>
      </c>
      <c r="V3" s="14">
        <v>0.35659000000000002</v>
      </c>
      <c r="W3" s="14">
        <v>2.7714099999999999</v>
      </c>
      <c r="X3" s="11">
        <v>28</v>
      </c>
      <c r="Y3" s="10">
        <v>43216</v>
      </c>
      <c r="Z3" s="11">
        <v>9980795596</v>
      </c>
      <c r="AA3" s="12" t="s">
        <v>48</v>
      </c>
      <c r="AB3" s="11" t="s">
        <v>49</v>
      </c>
      <c r="AC3" s="12" t="s">
        <v>50</v>
      </c>
      <c r="AD3" s="11" t="s">
        <v>42</v>
      </c>
      <c r="AE3" s="12" t="s">
        <v>43</v>
      </c>
      <c r="AF3" s="14">
        <v>3.1280000000000002E-2</v>
      </c>
      <c r="AG3" s="11" t="s">
        <v>44</v>
      </c>
    </row>
    <row r="4" spans="1:33" x14ac:dyDescent="0.2">
      <c r="A4" s="8">
        <v>757</v>
      </c>
      <c r="B4" s="9" t="s">
        <v>33</v>
      </c>
      <c r="C4" s="10">
        <v>43216</v>
      </c>
      <c r="D4" s="11">
        <v>193</v>
      </c>
      <c r="E4" s="12" t="s">
        <v>34</v>
      </c>
      <c r="F4" s="12" t="s">
        <v>34</v>
      </c>
      <c r="G4" s="12" t="s">
        <v>35</v>
      </c>
      <c r="H4" s="12" t="s">
        <v>35</v>
      </c>
      <c r="I4" s="11" t="s">
        <v>51</v>
      </c>
      <c r="J4" s="12" t="s">
        <v>52</v>
      </c>
      <c r="K4" s="13" t="s">
        <v>47</v>
      </c>
      <c r="L4" s="11" t="str">
        <f>"000034"</f>
        <v>000034</v>
      </c>
      <c r="M4" s="10">
        <v>42415</v>
      </c>
      <c r="N4" s="11" t="str">
        <f>"000084"</f>
        <v>000084</v>
      </c>
      <c r="O4" s="10">
        <v>42595</v>
      </c>
      <c r="P4" s="11" t="str">
        <f>"000240"</f>
        <v>000240</v>
      </c>
      <c r="Q4" s="10">
        <v>42616</v>
      </c>
      <c r="R4" s="11">
        <v>16</v>
      </c>
      <c r="S4" s="11" t="str">
        <f>"000680"</f>
        <v>000680</v>
      </c>
      <c r="T4" s="10">
        <v>43215</v>
      </c>
      <c r="U4" s="14">
        <v>3.1280000000000001</v>
      </c>
      <c r="V4" s="14">
        <v>0.35659000000000002</v>
      </c>
      <c r="W4" s="14">
        <v>2.7714099999999999</v>
      </c>
      <c r="X4" s="11">
        <v>28</v>
      </c>
      <c r="Y4" s="10">
        <v>43216</v>
      </c>
      <c r="Z4" s="11">
        <v>9980795596</v>
      </c>
      <c r="AA4" s="12" t="s">
        <v>48</v>
      </c>
      <c r="AB4" s="11" t="s">
        <v>49</v>
      </c>
      <c r="AC4" s="12" t="s">
        <v>50</v>
      </c>
      <c r="AD4" s="11" t="s">
        <v>42</v>
      </c>
      <c r="AE4" s="12" t="s">
        <v>43</v>
      </c>
      <c r="AF4" s="14">
        <v>3.1280000000000002E-2</v>
      </c>
      <c r="AG4" s="11" t="s">
        <v>44</v>
      </c>
    </row>
    <row r="5" spans="1:33" x14ac:dyDescent="0.2">
      <c r="A5" s="8">
        <v>758</v>
      </c>
      <c r="B5" s="9" t="s">
        <v>33</v>
      </c>
      <c r="C5" s="10">
        <v>43216</v>
      </c>
      <c r="D5" s="11">
        <v>193</v>
      </c>
      <c r="E5" s="12" t="s">
        <v>34</v>
      </c>
      <c r="F5" s="12" t="s">
        <v>34</v>
      </c>
      <c r="G5" s="12" t="s">
        <v>35</v>
      </c>
      <c r="H5" s="12" t="s">
        <v>35</v>
      </c>
      <c r="I5" s="11" t="s">
        <v>53</v>
      </c>
      <c r="J5" s="12" t="s">
        <v>54</v>
      </c>
      <c r="K5" s="13" t="s">
        <v>47</v>
      </c>
      <c r="L5" s="11" t="str">
        <f>"000038"</f>
        <v>000038</v>
      </c>
      <c r="M5" s="10">
        <v>42415</v>
      </c>
      <c r="N5" s="11" t="str">
        <f>"000086"</f>
        <v>000086</v>
      </c>
      <c r="O5" s="10">
        <v>42597</v>
      </c>
      <c r="P5" s="11" t="str">
        <f>"000243"</f>
        <v>000243</v>
      </c>
      <c r="Q5" s="10">
        <v>42616</v>
      </c>
      <c r="R5" s="11">
        <v>16</v>
      </c>
      <c r="S5" s="11" t="str">
        <f>"000681"</f>
        <v>000681</v>
      </c>
      <c r="T5" s="10">
        <v>43215</v>
      </c>
      <c r="U5" s="14">
        <v>3.1280000000000001</v>
      </c>
      <c r="V5" s="14">
        <v>0.35659000000000002</v>
      </c>
      <c r="W5" s="14">
        <v>2.7714099999999999</v>
      </c>
      <c r="X5" s="11">
        <v>28</v>
      </c>
      <c r="Y5" s="10">
        <v>43216</v>
      </c>
      <c r="Z5" s="11">
        <v>9980795596</v>
      </c>
      <c r="AA5" s="12" t="s">
        <v>48</v>
      </c>
      <c r="AB5" s="11" t="s">
        <v>49</v>
      </c>
      <c r="AC5" s="12" t="s">
        <v>50</v>
      </c>
      <c r="AD5" s="11" t="s">
        <v>42</v>
      </c>
      <c r="AE5" s="12" t="s">
        <v>43</v>
      </c>
      <c r="AF5" s="14">
        <v>3.1280000000000002E-2</v>
      </c>
      <c r="AG5" s="11" t="s">
        <v>44</v>
      </c>
    </row>
    <row r="6" spans="1:33" x14ac:dyDescent="0.2">
      <c r="A6" s="8">
        <v>1702</v>
      </c>
      <c r="B6" s="9" t="s">
        <v>55</v>
      </c>
      <c r="C6" s="10">
        <v>43252</v>
      </c>
      <c r="D6" s="11">
        <v>193</v>
      </c>
      <c r="E6" s="12" t="s">
        <v>34</v>
      </c>
      <c r="F6" s="12" t="s">
        <v>34</v>
      </c>
      <c r="G6" s="12" t="s">
        <v>35</v>
      </c>
      <c r="H6" s="12" t="s">
        <v>35</v>
      </c>
      <c r="I6" s="11" t="s">
        <v>56</v>
      </c>
      <c r="J6" s="12" t="s">
        <v>57</v>
      </c>
      <c r="K6" s="13" t="s">
        <v>58</v>
      </c>
      <c r="L6" s="11" t="str">
        <f>"000018"</f>
        <v>000018</v>
      </c>
      <c r="M6" s="10">
        <v>42765</v>
      </c>
      <c r="N6" s="11" t="str">
        <f>"000204"</f>
        <v>000204</v>
      </c>
      <c r="O6" s="10">
        <v>42819</v>
      </c>
      <c r="P6" s="11" t="str">
        <f>"000266"</f>
        <v>000266</v>
      </c>
      <c r="Q6" s="10">
        <v>42819</v>
      </c>
      <c r="R6" s="11">
        <v>17</v>
      </c>
      <c r="S6" s="11" t="str">
        <f>"001884"</f>
        <v>001884</v>
      </c>
      <c r="T6" s="10">
        <v>43245</v>
      </c>
      <c r="U6" s="14">
        <v>24.485289999999999</v>
      </c>
      <c r="V6" s="14">
        <v>3.6484000000000001</v>
      </c>
      <c r="W6" s="14">
        <v>20.83689</v>
      </c>
      <c r="X6" s="11">
        <v>65</v>
      </c>
      <c r="Y6" s="10">
        <v>43252</v>
      </c>
      <c r="Z6" s="11">
        <v>9448510301</v>
      </c>
      <c r="AA6" s="12" t="s">
        <v>59</v>
      </c>
      <c r="AB6" s="11" t="s">
        <v>60</v>
      </c>
      <c r="AC6" s="12" t="s">
        <v>61</v>
      </c>
      <c r="AD6" s="11" t="s">
        <v>62</v>
      </c>
      <c r="AE6" s="12" t="s">
        <v>63</v>
      </c>
      <c r="AF6" s="14">
        <v>0.24485289999999998</v>
      </c>
      <c r="AG6" s="11" t="s">
        <v>44</v>
      </c>
    </row>
    <row r="7" spans="1:33" x14ac:dyDescent="0.2">
      <c r="A7" s="8">
        <v>2381</v>
      </c>
      <c r="B7" s="9" t="s">
        <v>55</v>
      </c>
      <c r="C7" s="10">
        <v>43269</v>
      </c>
      <c r="D7" s="11">
        <v>193</v>
      </c>
      <c r="E7" s="12" t="s">
        <v>34</v>
      </c>
      <c r="F7" s="12" t="s">
        <v>34</v>
      </c>
      <c r="G7" s="12" t="s">
        <v>35</v>
      </c>
      <c r="H7" s="12" t="s">
        <v>35</v>
      </c>
      <c r="I7" s="11" t="s">
        <v>64</v>
      </c>
      <c r="J7" s="12" t="s">
        <v>65</v>
      </c>
      <c r="K7" s="13" t="s">
        <v>58</v>
      </c>
      <c r="L7" s="11" t="str">
        <f>"000019"</f>
        <v>000019</v>
      </c>
      <c r="M7" s="10">
        <v>42765</v>
      </c>
      <c r="N7" s="11" t="str">
        <f>"000203"</f>
        <v>000203</v>
      </c>
      <c r="O7" s="10">
        <v>42818</v>
      </c>
      <c r="P7" s="11" t="str">
        <f>"000265"</f>
        <v>000265</v>
      </c>
      <c r="Q7" s="10">
        <v>42818</v>
      </c>
      <c r="R7" s="11">
        <v>17</v>
      </c>
      <c r="S7" s="11" t="str">
        <f>"002534"</f>
        <v>002534</v>
      </c>
      <c r="T7" s="10">
        <v>43264</v>
      </c>
      <c r="U7" s="14">
        <v>24.47879</v>
      </c>
      <c r="V7" s="14">
        <v>3.6474500000000001</v>
      </c>
      <c r="W7" s="14">
        <v>20.831340000000001</v>
      </c>
      <c r="X7" s="11">
        <v>91</v>
      </c>
      <c r="Y7" s="10">
        <v>43269</v>
      </c>
      <c r="Z7" s="11">
        <v>9448510301</v>
      </c>
      <c r="AA7" s="12" t="s">
        <v>59</v>
      </c>
      <c r="AB7" s="11" t="s">
        <v>60</v>
      </c>
      <c r="AC7" s="12" t="s">
        <v>61</v>
      </c>
      <c r="AD7" s="11" t="s">
        <v>62</v>
      </c>
      <c r="AE7" s="12" t="s">
        <v>63</v>
      </c>
      <c r="AF7" s="14">
        <v>0.2447879</v>
      </c>
      <c r="AG7" s="11" t="s">
        <v>44</v>
      </c>
    </row>
    <row r="8" spans="1:33" x14ac:dyDescent="0.2">
      <c r="A8" s="8">
        <v>3118</v>
      </c>
      <c r="B8" s="9" t="s">
        <v>66</v>
      </c>
      <c r="C8" s="10">
        <v>43287</v>
      </c>
      <c r="D8" s="11">
        <v>193</v>
      </c>
      <c r="E8" s="12" t="s">
        <v>34</v>
      </c>
      <c r="F8" s="12" t="s">
        <v>34</v>
      </c>
      <c r="G8" s="12" t="s">
        <v>35</v>
      </c>
      <c r="H8" s="12" t="s">
        <v>35</v>
      </c>
      <c r="I8" s="11" t="s">
        <v>67</v>
      </c>
      <c r="J8" s="12" t="s">
        <v>68</v>
      </c>
      <c r="K8" s="13" t="s">
        <v>58</v>
      </c>
      <c r="L8" s="11" t="str">
        <f>"000088"</f>
        <v>000088</v>
      </c>
      <c r="M8" s="10">
        <v>43127</v>
      </c>
      <c r="N8" s="11" t="str">
        <f>"000004"</f>
        <v>000004</v>
      </c>
      <c r="O8" s="10">
        <v>43207</v>
      </c>
      <c r="P8" s="11" t="str">
        <f>"000018"</f>
        <v>000018</v>
      </c>
      <c r="Q8" s="10">
        <v>43213</v>
      </c>
      <c r="R8" s="11">
        <v>17</v>
      </c>
      <c r="S8" s="11" t="str">
        <f>"003210"</f>
        <v>003210</v>
      </c>
      <c r="T8" s="10">
        <v>43283</v>
      </c>
      <c r="U8" s="14">
        <v>21.69577</v>
      </c>
      <c r="V8" s="14">
        <v>1.8214600000000001</v>
      </c>
      <c r="W8" s="14">
        <v>19.874310000000001</v>
      </c>
      <c r="X8" s="11">
        <v>116</v>
      </c>
      <c r="Y8" s="10">
        <v>43287</v>
      </c>
      <c r="Z8" s="11">
        <v>9986072837</v>
      </c>
      <c r="AA8" s="12" t="s">
        <v>69</v>
      </c>
      <c r="AB8" s="11" t="s">
        <v>70</v>
      </c>
      <c r="AC8" s="12" t="s">
        <v>71</v>
      </c>
      <c r="AD8" s="11" t="s">
        <v>42</v>
      </c>
      <c r="AE8" s="12" t="s">
        <v>43</v>
      </c>
      <c r="AF8" s="14">
        <v>0.2169577</v>
      </c>
      <c r="AG8" s="11" t="s">
        <v>72</v>
      </c>
    </row>
    <row r="9" spans="1:33" x14ac:dyDescent="0.2">
      <c r="A9" s="8">
        <v>3119</v>
      </c>
      <c r="B9" s="9" t="s">
        <v>66</v>
      </c>
      <c r="C9" s="10">
        <v>43287</v>
      </c>
      <c r="D9" s="11">
        <v>193</v>
      </c>
      <c r="E9" s="12" t="s">
        <v>34</v>
      </c>
      <c r="F9" s="12" t="s">
        <v>34</v>
      </c>
      <c r="G9" s="12" t="s">
        <v>35</v>
      </c>
      <c r="H9" s="12" t="s">
        <v>35</v>
      </c>
      <c r="I9" s="11" t="s">
        <v>73</v>
      </c>
      <c r="J9" s="12" t="s">
        <v>74</v>
      </c>
      <c r="K9" s="13" t="s">
        <v>58</v>
      </c>
      <c r="L9" s="11" t="str">
        <f>"000089"</f>
        <v>000089</v>
      </c>
      <c r="M9" s="10">
        <v>43129</v>
      </c>
      <c r="N9" s="11" t="str">
        <f>"000009"</f>
        <v>000009</v>
      </c>
      <c r="O9" s="10">
        <v>43207</v>
      </c>
      <c r="P9" s="11" t="str">
        <f>"000049"</f>
        <v>000049</v>
      </c>
      <c r="Q9" s="10">
        <v>43228</v>
      </c>
      <c r="R9" s="11">
        <v>17</v>
      </c>
      <c r="S9" s="11" t="str">
        <f>"003211"</f>
        <v>003211</v>
      </c>
      <c r="T9" s="10">
        <v>43283</v>
      </c>
      <c r="U9" s="14">
        <v>28.371949999999998</v>
      </c>
      <c r="V9" s="14">
        <v>2.3775400000000002</v>
      </c>
      <c r="W9" s="14">
        <v>25.994409999999998</v>
      </c>
      <c r="X9" s="11">
        <v>116</v>
      </c>
      <c r="Y9" s="10">
        <v>43287</v>
      </c>
      <c r="Z9" s="11">
        <v>9986072837</v>
      </c>
      <c r="AA9" s="12" t="s">
        <v>75</v>
      </c>
      <c r="AB9" s="11" t="s">
        <v>70</v>
      </c>
      <c r="AC9" s="12" t="s">
        <v>71</v>
      </c>
      <c r="AD9" s="11" t="s">
        <v>42</v>
      </c>
      <c r="AE9" s="12" t="s">
        <v>43</v>
      </c>
      <c r="AF9" s="14">
        <v>0.28371949999999996</v>
      </c>
      <c r="AG9" s="11" t="s">
        <v>72</v>
      </c>
    </row>
    <row r="10" spans="1:33" x14ac:dyDescent="0.2">
      <c r="A10" s="8">
        <v>3120</v>
      </c>
      <c r="B10" s="9" t="s">
        <v>66</v>
      </c>
      <c r="C10" s="10">
        <v>43287</v>
      </c>
      <c r="D10" s="11">
        <v>193</v>
      </c>
      <c r="E10" s="12" t="s">
        <v>34</v>
      </c>
      <c r="F10" s="12" t="s">
        <v>34</v>
      </c>
      <c r="G10" s="12" t="s">
        <v>35</v>
      </c>
      <c r="H10" s="12" t="s">
        <v>35</v>
      </c>
      <c r="I10" s="11" t="s">
        <v>76</v>
      </c>
      <c r="J10" s="12" t="s">
        <v>77</v>
      </c>
      <c r="K10" s="13" t="s">
        <v>58</v>
      </c>
      <c r="L10" s="11" t="str">
        <f>"000090"</f>
        <v>000090</v>
      </c>
      <c r="M10" s="10">
        <v>43129</v>
      </c>
      <c r="N10" s="11" t="str">
        <f>"000007"</f>
        <v>000007</v>
      </c>
      <c r="O10" s="10">
        <v>43207</v>
      </c>
      <c r="P10" s="11" t="str">
        <f>"000047"</f>
        <v>000047</v>
      </c>
      <c r="Q10" s="10">
        <v>43228</v>
      </c>
      <c r="R10" s="11">
        <v>17</v>
      </c>
      <c r="S10" s="11" t="str">
        <f>"003212"</f>
        <v>003212</v>
      </c>
      <c r="T10" s="10">
        <v>43283</v>
      </c>
      <c r="U10" s="14">
        <v>21.073830000000001</v>
      </c>
      <c r="V10" s="14">
        <v>1.76597</v>
      </c>
      <c r="W10" s="14">
        <v>19.307860000000002</v>
      </c>
      <c r="X10" s="11">
        <v>116</v>
      </c>
      <c r="Y10" s="10">
        <v>43287</v>
      </c>
      <c r="Z10" s="11">
        <v>9986072837</v>
      </c>
      <c r="AA10" s="12" t="s">
        <v>69</v>
      </c>
      <c r="AB10" s="11" t="s">
        <v>70</v>
      </c>
      <c r="AC10" s="12" t="s">
        <v>71</v>
      </c>
      <c r="AD10" s="11" t="s">
        <v>42</v>
      </c>
      <c r="AE10" s="12" t="s">
        <v>43</v>
      </c>
      <c r="AF10" s="14">
        <v>0.21073830000000002</v>
      </c>
      <c r="AG10" s="11" t="s">
        <v>72</v>
      </c>
    </row>
    <row r="11" spans="1:33" x14ac:dyDescent="0.2">
      <c r="A11" s="8">
        <v>3227</v>
      </c>
      <c r="B11" s="9" t="s">
        <v>66</v>
      </c>
      <c r="C11" s="10">
        <v>43292</v>
      </c>
      <c r="D11" s="11">
        <v>193</v>
      </c>
      <c r="E11" s="12" t="s">
        <v>34</v>
      </c>
      <c r="F11" s="12" t="s">
        <v>34</v>
      </c>
      <c r="G11" s="12" t="s">
        <v>35</v>
      </c>
      <c r="H11" s="12" t="s">
        <v>35</v>
      </c>
      <c r="I11" s="11" t="s">
        <v>78</v>
      </c>
      <c r="J11" s="12" t="s">
        <v>79</v>
      </c>
      <c r="K11" s="13" t="s">
        <v>58</v>
      </c>
      <c r="L11" s="11" t="str">
        <f>"000087"</f>
        <v>000087</v>
      </c>
      <c r="M11" s="10">
        <v>43127</v>
      </c>
      <c r="N11" s="11" t="str">
        <f>"000005"</f>
        <v>000005</v>
      </c>
      <c r="O11" s="10">
        <v>43207</v>
      </c>
      <c r="P11" s="11" t="str">
        <f>"000019"</f>
        <v>000019</v>
      </c>
      <c r="Q11" s="10">
        <v>43215</v>
      </c>
      <c r="R11" s="11">
        <v>17</v>
      </c>
      <c r="S11" s="11" t="str">
        <f>"003552"</f>
        <v>003552</v>
      </c>
      <c r="T11" s="10">
        <v>43291</v>
      </c>
      <c r="U11" s="14">
        <v>29.882650000000002</v>
      </c>
      <c r="V11" s="14">
        <v>2.5041500000000001</v>
      </c>
      <c r="W11" s="14">
        <v>27.378499999999999</v>
      </c>
      <c r="X11" s="11">
        <v>121</v>
      </c>
      <c r="Y11" s="10">
        <v>43292</v>
      </c>
      <c r="Z11" s="11">
        <v>9986072837</v>
      </c>
      <c r="AA11" s="12" t="s">
        <v>80</v>
      </c>
      <c r="AB11" s="11" t="s">
        <v>70</v>
      </c>
      <c r="AC11" s="12" t="s">
        <v>71</v>
      </c>
      <c r="AD11" s="11" t="s">
        <v>42</v>
      </c>
      <c r="AE11" s="12" t="s">
        <v>43</v>
      </c>
      <c r="AF11" s="14">
        <v>0.29882649999999999</v>
      </c>
      <c r="AG11" s="11" t="s">
        <v>72</v>
      </c>
    </row>
    <row r="12" spans="1:33" x14ac:dyDescent="0.2">
      <c r="A12" s="8">
        <v>3228</v>
      </c>
      <c r="B12" s="9" t="s">
        <v>66</v>
      </c>
      <c r="C12" s="10">
        <v>43292</v>
      </c>
      <c r="D12" s="11">
        <v>193</v>
      </c>
      <c r="E12" s="12" t="s">
        <v>34</v>
      </c>
      <c r="F12" s="12" t="s">
        <v>34</v>
      </c>
      <c r="G12" s="12" t="s">
        <v>35</v>
      </c>
      <c r="H12" s="12" t="s">
        <v>35</v>
      </c>
      <c r="I12" s="11" t="s">
        <v>81</v>
      </c>
      <c r="J12" s="12" t="s">
        <v>82</v>
      </c>
      <c r="K12" s="13" t="s">
        <v>83</v>
      </c>
      <c r="L12" s="11" t="str">
        <f>"000092"</f>
        <v>000092</v>
      </c>
      <c r="M12" s="10">
        <v>43129</v>
      </c>
      <c r="N12" s="11" t="str">
        <f>"000006"</f>
        <v>000006</v>
      </c>
      <c r="O12" s="10">
        <v>43207</v>
      </c>
      <c r="P12" s="11" t="str">
        <f>"000020"</f>
        <v>000020</v>
      </c>
      <c r="Q12" s="10">
        <v>43216</v>
      </c>
      <c r="R12" s="11">
        <v>17</v>
      </c>
      <c r="S12" s="11" t="str">
        <f>"003553"</f>
        <v>003553</v>
      </c>
      <c r="T12" s="10">
        <v>43291</v>
      </c>
      <c r="U12" s="14">
        <v>21.4282</v>
      </c>
      <c r="V12" s="14">
        <v>1.7956799999999999</v>
      </c>
      <c r="W12" s="14">
        <v>19.63252</v>
      </c>
      <c r="X12" s="11">
        <v>121</v>
      </c>
      <c r="Y12" s="10">
        <v>43292</v>
      </c>
      <c r="Z12" s="11">
        <v>9986072837</v>
      </c>
      <c r="AA12" s="12" t="s">
        <v>69</v>
      </c>
      <c r="AB12" s="11" t="s">
        <v>70</v>
      </c>
      <c r="AC12" s="12" t="s">
        <v>71</v>
      </c>
      <c r="AD12" s="11" t="s">
        <v>42</v>
      </c>
      <c r="AE12" s="12" t="s">
        <v>43</v>
      </c>
      <c r="AF12" s="14">
        <v>0.214282</v>
      </c>
      <c r="AG12" s="11" t="s">
        <v>72</v>
      </c>
    </row>
    <row r="13" spans="1:33" x14ac:dyDescent="0.2">
      <c r="A13" s="8">
        <v>3629</v>
      </c>
      <c r="B13" s="9" t="s">
        <v>66</v>
      </c>
      <c r="C13" s="10">
        <v>43299</v>
      </c>
      <c r="D13" s="11">
        <v>193</v>
      </c>
      <c r="E13" s="12" t="s">
        <v>34</v>
      </c>
      <c r="F13" s="12" t="s">
        <v>34</v>
      </c>
      <c r="G13" s="12" t="s">
        <v>35</v>
      </c>
      <c r="H13" s="12" t="s">
        <v>35</v>
      </c>
      <c r="I13" s="11" t="s">
        <v>84</v>
      </c>
      <c r="J13" s="12" t="s">
        <v>85</v>
      </c>
      <c r="K13" s="13" t="s">
        <v>58</v>
      </c>
      <c r="L13" s="11" t="str">
        <f>"000003"</f>
        <v>000003</v>
      </c>
      <c r="M13" s="10">
        <v>43191</v>
      </c>
      <c r="N13" s="11" t="str">
        <f>"000022"</f>
        <v>000022</v>
      </c>
      <c r="O13" s="10">
        <v>43333</v>
      </c>
      <c r="P13" s="11" t="str">
        <f>"000027"</f>
        <v>000027</v>
      </c>
      <c r="Q13" s="10">
        <v>43333</v>
      </c>
      <c r="R13" s="11">
        <v>16</v>
      </c>
      <c r="S13" s="11" t="str">
        <f>""</f>
        <v/>
      </c>
      <c r="T13" s="10"/>
      <c r="U13" s="14">
        <v>11.2567</v>
      </c>
      <c r="V13" s="14">
        <v>1.4712499999999999</v>
      </c>
      <c r="W13" s="14">
        <v>9.7854500000000009</v>
      </c>
      <c r="X13" s="11">
        <v>127</v>
      </c>
      <c r="Y13" s="10">
        <v>43299</v>
      </c>
      <c r="Z13" s="11">
        <v>9448510301</v>
      </c>
      <c r="AA13" s="12" t="s">
        <v>86</v>
      </c>
      <c r="AB13" s="11" t="s">
        <v>87</v>
      </c>
      <c r="AC13" s="12" t="s">
        <v>88</v>
      </c>
      <c r="AD13" s="11" t="s">
        <v>62</v>
      </c>
      <c r="AE13" s="12" t="s">
        <v>63</v>
      </c>
      <c r="AF13" s="14">
        <v>0.112567</v>
      </c>
      <c r="AG13" s="11" t="s">
        <v>89</v>
      </c>
    </row>
    <row r="14" spans="1:33" x14ac:dyDescent="0.2">
      <c r="A14" s="8">
        <v>3801</v>
      </c>
      <c r="B14" s="9" t="s">
        <v>66</v>
      </c>
      <c r="C14" s="10">
        <v>43301</v>
      </c>
      <c r="D14" s="11">
        <v>193</v>
      </c>
      <c r="E14" s="12" t="s">
        <v>34</v>
      </c>
      <c r="F14" s="12" t="s">
        <v>34</v>
      </c>
      <c r="G14" s="12" t="s">
        <v>35</v>
      </c>
      <c r="H14" s="12" t="s">
        <v>35</v>
      </c>
      <c r="I14" s="11" t="s">
        <v>84</v>
      </c>
      <c r="J14" s="12" t="s">
        <v>85</v>
      </c>
      <c r="K14" s="13" t="s">
        <v>58</v>
      </c>
      <c r="L14" s="11" t="str">
        <f>"000003"</f>
        <v>000003</v>
      </c>
      <c r="M14" s="10">
        <v>43191</v>
      </c>
      <c r="N14" s="11" t="str">
        <f>"000022"</f>
        <v>000022</v>
      </c>
      <c r="O14" s="10">
        <v>43333</v>
      </c>
      <c r="P14" s="11" t="str">
        <f>"000027"</f>
        <v>000027</v>
      </c>
      <c r="Q14" s="10">
        <v>43333</v>
      </c>
      <c r="R14" s="11">
        <v>16</v>
      </c>
      <c r="S14" s="11" t="str">
        <f>""</f>
        <v/>
      </c>
      <c r="T14" s="10"/>
      <c r="U14" s="14">
        <v>3.6785199999999998</v>
      </c>
      <c r="V14" s="14">
        <v>0.47894999999999999</v>
      </c>
      <c r="W14" s="14">
        <v>3.19957</v>
      </c>
      <c r="X14" s="11">
        <v>134</v>
      </c>
      <c r="Y14" s="10">
        <v>43301</v>
      </c>
      <c r="Z14" s="11">
        <v>9448510301</v>
      </c>
      <c r="AA14" s="12" t="s">
        <v>86</v>
      </c>
      <c r="AB14" s="11" t="s">
        <v>87</v>
      </c>
      <c r="AC14" s="12" t="s">
        <v>88</v>
      </c>
      <c r="AD14" s="11" t="s">
        <v>62</v>
      </c>
      <c r="AE14" s="12" t="s">
        <v>63</v>
      </c>
      <c r="AF14" s="14">
        <v>3.6785199999999997E-2</v>
      </c>
      <c r="AG14" s="11" t="s">
        <v>89</v>
      </c>
    </row>
    <row r="15" spans="1:33" x14ac:dyDescent="0.2">
      <c r="A15" s="8">
        <v>5765</v>
      </c>
      <c r="B15" s="9" t="s">
        <v>90</v>
      </c>
      <c r="C15" s="10">
        <v>43370</v>
      </c>
      <c r="D15" s="11">
        <v>193</v>
      </c>
      <c r="E15" s="12" t="s">
        <v>34</v>
      </c>
      <c r="F15" s="12" t="s">
        <v>34</v>
      </c>
      <c r="G15" s="12" t="s">
        <v>35</v>
      </c>
      <c r="H15" s="12" t="s">
        <v>35</v>
      </c>
      <c r="I15" s="11" t="s">
        <v>91</v>
      </c>
      <c r="J15" s="12" t="s">
        <v>92</v>
      </c>
      <c r="K15" s="13" t="s">
        <v>58</v>
      </c>
      <c r="L15" s="11" t="str">
        <f>"000112"</f>
        <v>000112</v>
      </c>
      <c r="M15" s="10">
        <v>42826</v>
      </c>
      <c r="N15" s="11" t="str">
        <f>"000030"</f>
        <v>000030</v>
      </c>
      <c r="O15" s="10">
        <v>42867</v>
      </c>
      <c r="P15" s="11" t="str">
        <f>"000077"</f>
        <v>000077</v>
      </c>
      <c r="Q15" s="10">
        <v>42916</v>
      </c>
      <c r="R15" s="11">
        <v>17</v>
      </c>
      <c r="S15" s="11" t="str">
        <f>""</f>
        <v/>
      </c>
      <c r="T15" s="10">
        <v>43339</v>
      </c>
      <c r="U15" s="14">
        <v>8.8385300000000004</v>
      </c>
      <c r="V15" s="14">
        <v>0.65403</v>
      </c>
      <c r="W15" s="14">
        <v>8.1844999999999999</v>
      </c>
      <c r="X15" s="11">
        <v>219</v>
      </c>
      <c r="Y15" s="10">
        <v>43370</v>
      </c>
      <c r="Z15" s="11">
        <v>9880334400</v>
      </c>
      <c r="AA15" s="12" t="s">
        <v>93</v>
      </c>
      <c r="AB15" s="11" t="s">
        <v>94</v>
      </c>
      <c r="AC15" s="12" t="s">
        <v>95</v>
      </c>
      <c r="AD15" s="11" t="s">
        <v>42</v>
      </c>
      <c r="AE15" s="12" t="s">
        <v>43</v>
      </c>
      <c r="AF15" s="14">
        <f t="shared" ref="AF15:AF37" si="0">U15/100</f>
        <v>8.83853E-2</v>
      </c>
      <c r="AG15" s="11" t="s">
        <v>44</v>
      </c>
    </row>
    <row r="16" spans="1:33" x14ac:dyDescent="0.2">
      <c r="A16" s="8">
        <v>5888</v>
      </c>
      <c r="B16" s="9" t="s">
        <v>96</v>
      </c>
      <c r="C16" s="10">
        <v>43383</v>
      </c>
      <c r="D16" s="11">
        <v>193</v>
      </c>
      <c r="E16" s="12" t="s">
        <v>34</v>
      </c>
      <c r="F16" s="12" t="s">
        <v>34</v>
      </c>
      <c r="G16" s="12" t="s">
        <v>35</v>
      </c>
      <c r="H16" s="12" t="s">
        <v>35</v>
      </c>
      <c r="I16" s="11" t="s">
        <v>97</v>
      </c>
      <c r="J16" s="12" t="s">
        <v>98</v>
      </c>
      <c r="K16" s="13" t="s">
        <v>83</v>
      </c>
      <c r="L16" s="11" t="str">
        <f>"000179"</f>
        <v>000179</v>
      </c>
      <c r="M16" s="10">
        <v>43175</v>
      </c>
      <c r="N16" s="11" t="str">
        <f>"000061"</f>
        <v>000061</v>
      </c>
      <c r="O16" s="10">
        <v>43287</v>
      </c>
      <c r="P16" s="11" t="str">
        <f>"000100"</f>
        <v>000100</v>
      </c>
      <c r="Q16" s="10">
        <v>43325</v>
      </c>
      <c r="R16" s="11">
        <v>18</v>
      </c>
      <c r="S16" s="11" t="str">
        <f>"006207"</f>
        <v>006207</v>
      </c>
      <c r="T16" s="10">
        <v>43379</v>
      </c>
      <c r="U16" s="14">
        <v>49.986060000000002</v>
      </c>
      <c r="V16" s="14">
        <v>4.7743200000000003</v>
      </c>
      <c r="W16" s="14">
        <v>45.211739999999999</v>
      </c>
      <c r="X16" s="11">
        <v>225</v>
      </c>
      <c r="Y16" s="10">
        <v>43383</v>
      </c>
      <c r="Z16" s="11">
        <v>9999999999</v>
      </c>
      <c r="AA16" s="12" t="s">
        <v>99</v>
      </c>
      <c r="AB16" s="11" t="s">
        <v>100</v>
      </c>
      <c r="AC16" s="12" t="s">
        <v>101</v>
      </c>
      <c r="AD16" s="11" t="s">
        <v>42</v>
      </c>
      <c r="AE16" s="12" t="s">
        <v>43</v>
      </c>
      <c r="AF16" s="14">
        <f t="shared" si="0"/>
        <v>0.49986060000000004</v>
      </c>
      <c r="AG16" s="11" t="s">
        <v>72</v>
      </c>
    </row>
    <row r="17" spans="1:33" x14ac:dyDescent="0.2">
      <c r="A17" s="8">
        <v>5889</v>
      </c>
      <c r="B17" s="9" t="s">
        <v>96</v>
      </c>
      <c r="C17" s="10">
        <v>43383</v>
      </c>
      <c r="D17" s="11">
        <v>193</v>
      </c>
      <c r="E17" s="12" t="s">
        <v>34</v>
      </c>
      <c r="F17" s="12" t="s">
        <v>34</v>
      </c>
      <c r="G17" s="12" t="s">
        <v>35</v>
      </c>
      <c r="H17" s="12" t="s">
        <v>35</v>
      </c>
      <c r="I17" s="11" t="s">
        <v>102</v>
      </c>
      <c r="J17" s="12" t="s">
        <v>103</v>
      </c>
      <c r="K17" s="13" t="s">
        <v>58</v>
      </c>
      <c r="L17" s="11" t="str">
        <f>"000180"</f>
        <v>000180</v>
      </c>
      <c r="M17" s="10">
        <v>43175</v>
      </c>
      <c r="N17" s="11" t="str">
        <f>"000059"</f>
        <v>000059</v>
      </c>
      <c r="O17" s="10">
        <v>43287</v>
      </c>
      <c r="P17" s="11" t="str">
        <f>"000101"</f>
        <v>000101</v>
      </c>
      <c r="Q17" s="10">
        <v>43325</v>
      </c>
      <c r="R17" s="11">
        <v>18</v>
      </c>
      <c r="S17" s="11" t="str">
        <f>"006213"</f>
        <v>006213</v>
      </c>
      <c r="T17" s="10">
        <v>43379</v>
      </c>
      <c r="U17" s="14">
        <v>49.986780000000003</v>
      </c>
      <c r="V17" s="14">
        <v>4.7744</v>
      </c>
      <c r="W17" s="14">
        <v>45.212380000000003</v>
      </c>
      <c r="X17" s="11">
        <v>225</v>
      </c>
      <c r="Y17" s="10">
        <v>43383</v>
      </c>
      <c r="Z17" s="11">
        <v>9999999999</v>
      </c>
      <c r="AA17" s="12" t="s">
        <v>99</v>
      </c>
      <c r="AB17" s="11" t="s">
        <v>100</v>
      </c>
      <c r="AC17" s="12" t="s">
        <v>101</v>
      </c>
      <c r="AD17" s="11" t="s">
        <v>42</v>
      </c>
      <c r="AE17" s="12" t="s">
        <v>43</v>
      </c>
      <c r="AF17" s="14">
        <f t="shared" si="0"/>
        <v>0.49986780000000003</v>
      </c>
      <c r="AG17" s="11" t="s">
        <v>72</v>
      </c>
    </row>
    <row r="18" spans="1:33" x14ac:dyDescent="0.2">
      <c r="A18" s="8">
        <v>5890</v>
      </c>
      <c r="B18" s="9" t="s">
        <v>96</v>
      </c>
      <c r="C18" s="10">
        <v>43383</v>
      </c>
      <c r="D18" s="11">
        <v>193</v>
      </c>
      <c r="E18" s="12" t="s">
        <v>34</v>
      </c>
      <c r="F18" s="12" t="s">
        <v>34</v>
      </c>
      <c r="G18" s="12" t="s">
        <v>35</v>
      </c>
      <c r="H18" s="12" t="s">
        <v>35</v>
      </c>
      <c r="I18" s="11" t="s">
        <v>97</v>
      </c>
      <c r="J18" s="12" t="s">
        <v>98</v>
      </c>
      <c r="K18" s="13" t="s">
        <v>83</v>
      </c>
      <c r="L18" s="11" t="str">
        <f>"000179"</f>
        <v>000179</v>
      </c>
      <c r="M18" s="10">
        <v>43175</v>
      </c>
      <c r="N18" s="11" t="str">
        <f>"000061"</f>
        <v>000061</v>
      </c>
      <c r="O18" s="10">
        <v>43287</v>
      </c>
      <c r="P18" s="11" t="str">
        <f>"000100"</f>
        <v>000100</v>
      </c>
      <c r="Q18" s="10">
        <v>43325</v>
      </c>
      <c r="R18" s="11">
        <v>18</v>
      </c>
      <c r="S18" s="11" t="str">
        <f>"006207"</f>
        <v>006207</v>
      </c>
      <c r="T18" s="10">
        <v>43379</v>
      </c>
      <c r="U18" s="14">
        <v>49.986060000000002</v>
      </c>
      <c r="V18" s="14">
        <v>4.7743200000000003</v>
      </c>
      <c r="W18" s="14">
        <v>45.211739999999999</v>
      </c>
      <c r="X18" s="11">
        <v>225</v>
      </c>
      <c r="Y18" s="10">
        <v>43383</v>
      </c>
      <c r="Z18" s="11">
        <v>9999999999</v>
      </c>
      <c r="AA18" s="12" t="s">
        <v>99</v>
      </c>
      <c r="AB18" s="11" t="s">
        <v>100</v>
      </c>
      <c r="AC18" s="12" t="s">
        <v>101</v>
      </c>
      <c r="AD18" s="11" t="s">
        <v>42</v>
      </c>
      <c r="AE18" s="12" t="s">
        <v>43</v>
      </c>
      <c r="AF18" s="14">
        <f t="shared" si="0"/>
        <v>0.49986060000000004</v>
      </c>
      <c r="AG18" s="11" t="s">
        <v>72</v>
      </c>
    </row>
    <row r="19" spans="1:33" x14ac:dyDescent="0.2">
      <c r="A19" s="8">
        <v>5891</v>
      </c>
      <c r="B19" s="9" t="s">
        <v>96</v>
      </c>
      <c r="C19" s="10">
        <v>43383</v>
      </c>
      <c r="D19" s="11">
        <v>193</v>
      </c>
      <c r="E19" s="12" t="s">
        <v>34</v>
      </c>
      <c r="F19" s="12" t="s">
        <v>34</v>
      </c>
      <c r="G19" s="12" t="s">
        <v>35</v>
      </c>
      <c r="H19" s="12" t="s">
        <v>35</v>
      </c>
      <c r="I19" s="11" t="s">
        <v>102</v>
      </c>
      <c r="J19" s="12" t="s">
        <v>103</v>
      </c>
      <c r="K19" s="13" t="s">
        <v>58</v>
      </c>
      <c r="L19" s="11" t="str">
        <f>"000180"</f>
        <v>000180</v>
      </c>
      <c r="M19" s="10">
        <v>43175</v>
      </c>
      <c r="N19" s="11" t="str">
        <f>"000059"</f>
        <v>000059</v>
      </c>
      <c r="O19" s="10">
        <v>43287</v>
      </c>
      <c r="P19" s="11" t="str">
        <f>"000101"</f>
        <v>000101</v>
      </c>
      <c r="Q19" s="10">
        <v>43325</v>
      </c>
      <c r="R19" s="11">
        <v>18</v>
      </c>
      <c r="S19" s="11" t="str">
        <f>"006213"</f>
        <v>006213</v>
      </c>
      <c r="T19" s="10">
        <v>43379</v>
      </c>
      <c r="U19" s="14">
        <v>49.986780000000003</v>
      </c>
      <c r="V19" s="14">
        <v>4.7744</v>
      </c>
      <c r="W19" s="14">
        <v>45.212380000000003</v>
      </c>
      <c r="X19" s="11">
        <v>225</v>
      </c>
      <c r="Y19" s="10">
        <v>43383</v>
      </c>
      <c r="Z19" s="11">
        <v>9999999999</v>
      </c>
      <c r="AA19" s="12" t="s">
        <v>99</v>
      </c>
      <c r="AB19" s="11" t="s">
        <v>100</v>
      </c>
      <c r="AC19" s="12" t="s">
        <v>101</v>
      </c>
      <c r="AD19" s="11" t="s">
        <v>42</v>
      </c>
      <c r="AE19" s="12" t="s">
        <v>43</v>
      </c>
      <c r="AF19" s="14">
        <f t="shared" si="0"/>
        <v>0.49986780000000003</v>
      </c>
      <c r="AG19" s="11" t="s">
        <v>72</v>
      </c>
    </row>
    <row r="20" spans="1:33" x14ac:dyDescent="0.2">
      <c r="A20" s="8">
        <v>6351</v>
      </c>
      <c r="B20" s="9" t="s">
        <v>96</v>
      </c>
      <c r="C20" s="10">
        <v>43385</v>
      </c>
      <c r="D20" s="11">
        <v>193</v>
      </c>
      <c r="E20" s="12" t="s">
        <v>34</v>
      </c>
      <c r="F20" s="12" t="s">
        <v>34</v>
      </c>
      <c r="G20" s="12" t="s">
        <v>35</v>
      </c>
      <c r="H20" s="12" t="s">
        <v>35</v>
      </c>
      <c r="I20" s="11" t="s">
        <v>104</v>
      </c>
      <c r="J20" s="12" t="s">
        <v>105</v>
      </c>
      <c r="K20" s="13" t="s">
        <v>83</v>
      </c>
      <c r="L20" s="11" t="str">
        <f>"000091"</f>
        <v>000091</v>
      </c>
      <c r="M20" s="10">
        <v>43129</v>
      </c>
      <c r="N20" s="11" t="str">
        <f>"000008"</f>
        <v>000008</v>
      </c>
      <c r="O20" s="10">
        <v>43207</v>
      </c>
      <c r="P20" s="11" t="str">
        <f>"000048"</f>
        <v>000048</v>
      </c>
      <c r="Q20" s="10">
        <v>43228</v>
      </c>
      <c r="R20" s="11">
        <v>17</v>
      </c>
      <c r="S20" s="11" t="str">
        <f>"006187"</f>
        <v>006187</v>
      </c>
      <c r="T20" s="10">
        <v>43377</v>
      </c>
      <c r="U20" s="14">
        <v>38.205559999999998</v>
      </c>
      <c r="V20" s="14">
        <v>3.2015899999999999</v>
      </c>
      <c r="W20" s="14">
        <v>35.003970000000002</v>
      </c>
      <c r="X20" s="11">
        <v>227</v>
      </c>
      <c r="Y20" s="10">
        <v>43385</v>
      </c>
      <c r="Z20" s="11">
        <v>9986072837</v>
      </c>
      <c r="AA20" s="12" t="s">
        <v>69</v>
      </c>
      <c r="AB20" s="11" t="s">
        <v>70</v>
      </c>
      <c r="AC20" s="12" t="s">
        <v>71</v>
      </c>
      <c r="AD20" s="11" t="s">
        <v>42</v>
      </c>
      <c r="AE20" s="12" t="s">
        <v>43</v>
      </c>
      <c r="AF20" s="14">
        <f t="shared" si="0"/>
        <v>0.3820556</v>
      </c>
      <c r="AG20" s="11" t="s">
        <v>72</v>
      </c>
    </row>
    <row r="21" spans="1:33" x14ac:dyDescent="0.2">
      <c r="A21" s="8">
        <v>6352</v>
      </c>
      <c r="B21" s="9" t="s">
        <v>96</v>
      </c>
      <c r="C21" s="10">
        <v>43385</v>
      </c>
      <c r="D21" s="11">
        <v>193</v>
      </c>
      <c r="E21" s="12" t="s">
        <v>34</v>
      </c>
      <c r="F21" s="12" t="s">
        <v>34</v>
      </c>
      <c r="G21" s="12" t="s">
        <v>35</v>
      </c>
      <c r="H21" s="12" t="s">
        <v>35</v>
      </c>
      <c r="I21" s="11" t="s">
        <v>104</v>
      </c>
      <c r="J21" s="12" t="s">
        <v>105</v>
      </c>
      <c r="K21" s="13" t="s">
        <v>83</v>
      </c>
      <c r="L21" s="11" t="str">
        <f>"000091"</f>
        <v>000091</v>
      </c>
      <c r="M21" s="10">
        <v>43129</v>
      </c>
      <c r="N21" s="11" t="str">
        <f>"000008"</f>
        <v>000008</v>
      </c>
      <c r="O21" s="10">
        <v>43207</v>
      </c>
      <c r="P21" s="11" t="str">
        <f>"000048"</f>
        <v>000048</v>
      </c>
      <c r="Q21" s="10">
        <v>43228</v>
      </c>
      <c r="R21" s="11">
        <v>17</v>
      </c>
      <c r="S21" s="11" t="str">
        <f>"006187"</f>
        <v>006187</v>
      </c>
      <c r="T21" s="10">
        <v>43377</v>
      </c>
      <c r="U21" s="14">
        <v>38.205559999999998</v>
      </c>
      <c r="V21" s="14">
        <v>3.2015899999999999</v>
      </c>
      <c r="W21" s="14">
        <v>35.003970000000002</v>
      </c>
      <c r="X21" s="11">
        <v>227</v>
      </c>
      <c r="Y21" s="10">
        <v>43385</v>
      </c>
      <c r="Z21" s="11">
        <v>9986072837</v>
      </c>
      <c r="AA21" s="12" t="s">
        <v>69</v>
      </c>
      <c r="AB21" s="11" t="s">
        <v>70</v>
      </c>
      <c r="AC21" s="12" t="s">
        <v>71</v>
      </c>
      <c r="AD21" s="11" t="s">
        <v>42</v>
      </c>
      <c r="AE21" s="12" t="s">
        <v>43</v>
      </c>
      <c r="AF21" s="14">
        <f t="shared" si="0"/>
        <v>0.3820556</v>
      </c>
      <c r="AG21" s="11" t="s">
        <v>72</v>
      </c>
    </row>
    <row r="22" spans="1:33" x14ac:dyDescent="0.2">
      <c r="A22" s="8">
        <v>7362</v>
      </c>
      <c r="B22" s="9" t="s">
        <v>106</v>
      </c>
      <c r="C22" s="10">
        <v>43424</v>
      </c>
      <c r="D22" s="11">
        <v>193</v>
      </c>
      <c r="E22" s="12" t="s">
        <v>34</v>
      </c>
      <c r="F22" s="12" t="s">
        <v>34</v>
      </c>
      <c r="G22" s="12" t="s">
        <v>35</v>
      </c>
      <c r="H22" s="12" t="s">
        <v>35</v>
      </c>
      <c r="I22" s="11" t="s">
        <v>107</v>
      </c>
      <c r="J22" s="12" t="s">
        <v>108</v>
      </c>
      <c r="K22" s="13" t="s">
        <v>109</v>
      </c>
      <c r="L22" s="11" t="str">
        <f>"000004"</f>
        <v>000004</v>
      </c>
      <c r="M22" s="10">
        <v>43238</v>
      </c>
      <c r="N22" s="11" t="str">
        <f>"000068"</f>
        <v>000068</v>
      </c>
      <c r="O22" s="10">
        <v>43346</v>
      </c>
      <c r="P22" s="11" t="str">
        <f>"000113"</f>
        <v>000113</v>
      </c>
      <c r="Q22" s="10">
        <v>43346</v>
      </c>
      <c r="R22" s="11">
        <v>18</v>
      </c>
      <c r="S22" s="11" t="str">
        <f>"007199"</f>
        <v>007199</v>
      </c>
      <c r="T22" s="10">
        <v>43404</v>
      </c>
      <c r="U22" s="14">
        <v>32.164400000000001</v>
      </c>
      <c r="V22" s="14">
        <v>2.8011200000000001</v>
      </c>
      <c r="W22" s="14">
        <v>29.36328</v>
      </c>
      <c r="X22" s="11">
        <v>271</v>
      </c>
      <c r="Y22" s="10">
        <v>43424</v>
      </c>
      <c r="Z22" s="11">
        <v>9999999999</v>
      </c>
      <c r="AA22" s="12" t="s">
        <v>99</v>
      </c>
      <c r="AB22" s="11" t="s">
        <v>110</v>
      </c>
      <c r="AC22" s="12" t="s">
        <v>111</v>
      </c>
      <c r="AD22" s="11" t="s">
        <v>42</v>
      </c>
      <c r="AE22" s="12" t="s">
        <v>43</v>
      </c>
      <c r="AF22" s="14">
        <f t="shared" si="0"/>
        <v>0.32164399999999999</v>
      </c>
      <c r="AG22" s="11" t="s">
        <v>89</v>
      </c>
    </row>
    <row r="23" spans="1:33" x14ac:dyDescent="0.2">
      <c r="A23" s="8">
        <v>7363</v>
      </c>
      <c r="B23" s="9" t="s">
        <v>106</v>
      </c>
      <c r="C23" s="10">
        <v>43424</v>
      </c>
      <c r="D23" s="11">
        <v>193</v>
      </c>
      <c r="E23" s="12" t="s">
        <v>34</v>
      </c>
      <c r="F23" s="12" t="s">
        <v>34</v>
      </c>
      <c r="G23" s="12" t="s">
        <v>35</v>
      </c>
      <c r="H23" s="12" t="s">
        <v>35</v>
      </c>
      <c r="I23" s="11" t="s">
        <v>112</v>
      </c>
      <c r="J23" s="12" t="s">
        <v>113</v>
      </c>
      <c r="K23" s="13" t="s">
        <v>109</v>
      </c>
      <c r="L23" s="11" t="str">
        <f>"000003"</f>
        <v>000003</v>
      </c>
      <c r="M23" s="10">
        <v>43238</v>
      </c>
      <c r="N23" s="11" t="str">
        <f>"000069"</f>
        <v>000069</v>
      </c>
      <c r="O23" s="10">
        <v>43346</v>
      </c>
      <c r="P23" s="11" t="str">
        <f>"000114"</f>
        <v>000114</v>
      </c>
      <c r="Q23" s="10">
        <v>43346</v>
      </c>
      <c r="R23" s="11">
        <v>18</v>
      </c>
      <c r="S23" s="11" t="str">
        <f>"007205"</f>
        <v>007205</v>
      </c>
      <c r="T23" s="10">
        <v>43404</v>
      </c>
      <c r="U23" s="14">
        <v>27.527329999999999</v>
      </c>
      <c r="V23" s="14">
        <v>2.30722</v>
      </c>
      <c r="W23" s="14">
        <v>25.220109999999998</v>
      </c>
      <c r="X23" s="11">
        <v>271</v>
      </c>
      <c r="Y23" s="10">
        <v>43424</v>
      </c>
      <c r="Z23" s="11">
        <v>9999999999</v>
      </c>
      <c r="AA23" s="12" t="s">
        <v>99</v>
      </c>
      <c r="AB23" s="11" t="s">
        <v>110</v>
      </c>
      <c r="AC23" s="12" t="s">
        <v>111</v>
      </c>
      <c r="AD23" s="11" t="s">
        <v>42</v>
      </c>
      <c r="AE23" s="12" t="s">
        <v>43</v>
      </c>
      <c r="AF23" s="14">
        <f t="shared" si="0"/>
        <v>0.2752733</v>
      </c>
      <c r="AG23" s="11" t="s">
        <v>89</v>
      </c>
    </row>
    <row r="24" spans="1:33" x14ac:dyDescent="0.2">
      <c r="A24" s="8">
        <v>8626</v>
      </c>
      <c r="B24" s="9" t="s">
        <v>114</v>
      </c>
      <c r="C24" s="10">
        <v>43483</v>
      </c>
      <c r="D24" s="11">
        <v>193</v>
      </c>
      <c r="E24" s="12" t="s">
        <v>34</v>
      </c>
      <c r="F24" s="12" t="s">
        <v>34</v>
      </c>
      <c r="G24" s="12" t="s">
        <v>35</v>
      </c>
      <c r="H24" s="12" t="s">
        <v>35</v>
      </c>
      <c r="I24" s="11" t="s">
        <v>115</v>
      </c>
      <c r="J24" s="12" t="s">
        <v>116</v>
      </c>
      <c r="K24" s="13" t="s">
        <v>117</v>
      </c>
      <c r="L24" s="11" t="str">
        <f>"000001"</f>
        <v>000001</v>
      </c>
      <c r="M24" s="10">
        <v>43238</v>
      </c>
      <c r="N24" s="11" t="str">
        <f>"000093"</f>
        <v>000093</v>
      </c>
      <c r="O24" s="10">
        <v>43410</v>
      </c>
      <c r="P24" s="11" t="str">
        <f>"000162"</f>
        <v>000162</v>
      </c>
      <c r="Q24" s="10">
        <v>43411</v>
      </c>
      <c r="R24" s="11"/>
      <c r="S24" s="11" t="str">
        <f>"008769"</f>
        <v>008769</v>
      </c>
      <c r="T24" s="10">
        <v>43482</v>
      </c>
      <c r="U24" s="14">
        <v>74.071029999999993</v>
      </c>
      <c r="V24" s="14">
        <v>7.1669499999999999</v>
      </c>
      <c r="W24" s="14">
        <v>66.904079999999993</v>
      </c>
      <c r="X24" s="11">
        <v>326</v>
      </c>
      <c r="Y24" s="10">
        <v>43483</v>
      </c>
      <c r="Z24" s="11">
        <v>9448907777</v>
      </c>
      <c r="AA24" s="12" t="s">
        <v>118</v>
      </c>
      <c r="AB24" s="11" t="s">
        <v>110</v>
      </c>
      <c r="AC24" s="12" t="s">
        <v>111</v>
      </c>
      <c r="AD24" s="11" t="s">
        <v>42</v>
      </c>
      <c r="AE24" s="12" t="s">
        <v>43</v>
      </c>
      <c r="AF24" s="14">
        <f t="shared" si="0"/>
        <v>0.74071029999999993</v>
      </c>
      <c r="AG24" s="11" t="s">
        <v>89</v>
      </c>
    </row>
    <row r="25" spans="1:33" x14ac:dyDescent="0.2">
      <c r="A25" s="8">
        <v>8755</v>
      </c>
      <c r="B25" s="9" t="s">
        <v>114</v>
      </c>
      <c r="C25" s="10">
        <v>43486</v>
      </c>
      <c r="D25" s="11">
        <v>193</v>
      </c>
      <c r="E25" s="12" t="s">
        <v>34</v>
      </c>
      <c r="F25" s="12" t="s">
        <v>34</v>
      </c>
      <c r="G25" s="12" t="s">
        <v>35</v>
      </c>
      <c r="H25" s="12" t="s">
        <v>35</v>
      </c>
      <c r="I25" s="11" t="s">
        <v>119</v>
      </c>
      <c r="J25" s="12" t="s">
        <v>120</v>
      </c>
      <c r="K25" s="13" t="s">
        <v>121</v>
      </c>
      <c r="L25" s="11" t="str">
        <f>"000014"</f>
        <v>000014</v>
      </c>
      <c r="M25" s="10">
        <v>43130</v>
      </c>
      <c r="N25" s="11" t="str">
        <f>"000053"</f>
        <v>000053</v>
      </c>
      <c r="O25" s="10">
        <v>43467</v>
      </c>
      <c r="P25" s="11" t="str">
        <f>"000240"</f>
        <v>000240</v>
      </c>
      <c r="Q25" s="10">
        <v>43468</v>
      </c>
      <c r="R25" s="11"/>
      <c r="S25" s="11" t="str">
        <f>"008878"</f>
        <v>008878</v>
      </c>
      <c r="T25" s="10">
        <v>43484</v>
      </c>
      <c r="U25" s="14">
        <v>27.495000000000001</v>
      </c>
      <c r="V25" s="14">
        <v>1.34345</v>
      </c>
      <c r="W25" s="14">
        <v>26.15155</v>
      </c>
      <c r="X25" s="11">
        <v>331</v>
      </c>
      <c r="Y25" s="10">
        <v>43486</v>
      </c>
      <c r="Z25" s="11">
        <v>9886726315</v>
      </c>
      <c r="AA25" s="12" t="s">
        <v>122</v>
      </c>
      <c r="AB25" s="11" t="s">
        <v>110</v>
      </c>
      <c r="AC25" s="12" t="s">
        <v>111</v>
      </c>
      <c r="AD25" s="11" t="s">
        <v>123</v>
      </c>
      <c r="AE25" s="12" t="s">
        <v>124</v>
      </c>
      <c r="AF25" s="14">
        <f t="shared" si="0"/>
        <v>0.27495000000000003</v>
      </c>
      <c r="AG25" s="11" t="s">
        <v>72</v>
      </c>
    </row>
    <row r="26" spans="1:33" x14ac:dyDescent="0.2">
      <c r="A26" s="8">
        <v>9267</v>
      </c>
      <c r="B26" s="9" t="s">
        <v>125</v>
      </c>
      <c r="C26" s="10">
        <v>43521</v>
      </c>
      <c r="D26" s="11">
        <v>193</v>
      </c>
      <c r="E26" s="12" t="s">
        <v>34</v>
      </c>
      <c r="F26" s="12" t="s">
        <v>34</v>
      </c>
      <c r="G26" s="12" t="s">
        <v>35</v>
      </c>
      <c r="H26" s="12" t="s">
        <v>35</v>
      </c>
      <c r="I26" s="11" t="s">
        <v>126</v>
      </c>
      <c r="J26" s="12" t="s">
        <v>127</v>
      </c>
      <c r="K26" s="13" t="s">
        <v>121</v>
      </c>
      <c r="L26" s="11" t="str">
        <f>"000035"</f>
        <v>000035</v>
      </c>
      <c r="M26" s="10">
        <v>43075</v>
      </c>
      <c r="N26" s="11" t="str">
        <f>"000017"</f>
        <v>000017</v>
      </c>
      <c r="O26" s="10">
        <v>43099</v>
      </c>
      <c r="P26" s="11" t="str">
        <f>"000036"</f>
        <v>000036</v>
      </c>
      <c r="Q26" s="10">
        <v>43099</v>
      </c>
      <c r="R26" s="11"/>
      <c r="S26" s="11" t="str">
        <f>"009290"</f>
        <v>009290</v>
      </c>
      <c r="T26" s="10">
        <v>43515</v>
      </c>
      <c r="U26" s="14">
        <v>14.96955</v>
      </c>
      <c r="V26" s="14">
        <v>1.41214</v>
      </c>
      <c r="W26" s="14">
        <v>13.557410000000001</v>
      </c>
      <c r="X26" s="11">
        <v>358</v>
      </c>
      <c r="Y26" s="10">
        <v>43521</v>
      </c>
      <c r="Z26" s="11">
        <v>9880334400</v>
      </c>
      <c r="AA26" s="12" t="s">
        <v>128</v>
      </c>
      <c r="AB26" s="11" t="s">
        <v>49</v>
      </c>
      <c r="AC26" s="12" t="s">
        <v>50</v>
      </c>
      <c r="AD26" s="11" t="s">
        <v>42</v>
      </c>
      <c r="AE26" s="12" t="s">
        <v>43</v>
      </c>
      <c r="AF26" s="14">
        <f t="shared" si="0"/>
        <v>0.14969550000000001</v>
      </c>
      <c r="AG26" s="11" t="s">
        <v>44</v>
      </c>
    </row>
    <row r="27" spans="1:33" x14ac:dyDescent="0.2">
      <c r="A27" s="8">
        <v>9318</v>
      </c>
      <c r="B27" s="9" t="s">
        <v>125</v>
      </c>
      <c r="C27" s="10">
        <v>43521</v>
      </c>
      <c r="D27" s="11">
        <v>193</v>
      </c>
      <c r="E27" s="12" t="s">
        <v>34</v>
      </c>
      <c r="F27" s="12" t="s">
        <v>34</v>
      </c>
      <c r="G27" s="12" t="s">
        <v>35</v>
      </c>
      <c r="H27" s="12" t="s">
        <v>35</v>
      </c>
      <c r="I27" s="11" t="s">
        <v>91</v>
      </c>
      <c r="J27" s="12" t="s">
        <v>92</v>
      </c>
      <c r="K27" s="13" t="s">
        <v>58</v>
      </c>
      <c r="L27" s="11" t="str">
        <f>"000112"</f>
        <v>000112</v>
      </c>
      <c r="M27" s="10">
        <v>42826</v>
      </c>
      <c r="N27" s="11" t="str">
        <f>"000030"</f>
        <v>000030</v>
      </c>
      <c r="O27" s="10">
        <v>42867</v>
      </c>
      <c r="P27" s="11" t="str">
        <f>"000077"</f>
        <v>000077</v>
      </c>
      <c r="Q27" s="10">
        <v>42916</v>
      </c>
      <c r="R27" s="11"/>
      <c r="S27" s="11" t="str">
        <f>"009421"</f>
        <v>009421</v>
      </c>
      <c r="T27" s="10">
        <v>43518</v>
      </c>
      <c r="U27" s="14">
        <v>17.022960000000001</v>
      </c>
      <c r="V27" s="14">
        <v>1.25969</v>
      </c>
      <c r="W27" s="14">
        <v>15.76327</v>
      </c>
      <c r="X27" s="11">
        <v>359</v>
      </c>
      <c r="Y27" s="10">
        <v>43521</v>
      </c>
      <c r="Z27" s="11">
        <v>9880334400</v>
      </c>
      <c r="AA27" s="12" t="s">
        <v>93</v>
      </c>
      <c r="AB27" s="11" t="s">
        <v>94</v>
      </c>
      <c r="AC27" s="12" t="s">
        <v>95</v>
      </c>
      <c r="AD27" s="11" t="s">
        <v>42</v>
      </c>
      <c r="AE27" s="12" t="s">
        <v>43</v>
      </c>
      <c r="AF27" s="14">
        <f t="shared" si="0"/>
        <v>0.17022960000000001</v>
      </c>
      <c r="AG27" s="11" t="s">
        <v>44</v>
      </c>
    </row>
    <row r="28" spans="1:33" x14ac:dyDescent="0.2">
      <c r="A28" s="8">
        <v>9325</v>
      </c>
      <c r="B28" s="9" t="s">
        <v>125</v>
      </c>
      <c r="C28" s="10">
        <v>43521</v>
      </c>
      <c r="D28" s="11">
        <v>193</v>
      </c>
      <c r="E28" s="12" t="s">
        <v>34</v>
      </c>
      <c r="F28" s="12" t="s">
        <v>34</v>
      </c>
      <c r="G28" s="12" t="s">
        <v>35</v>
      </c>
      <c r="H28" s="12" t="s">
        <v>35</v>
      </c>
      <c r="I28" s="11" t="s">
        <v>129</v>
      </c>
      <c r="J28" s="12" t="s">
        <v>130</v>
      </c>
      <c r="K28" s="13" t="s">
        <v>58</v>
      </c>
      <c r="L28" s="11" t="str">
        <f>"000148"</f>
        <v>000148</v>
      </c>
      <c r="M28" s="10">
        <v>42887</v>
      </c>
      <c r="N28" s="11" t="str">
        <f>"000046"</f>
        <v>000046</v>
      </c>
      <c r="O28" s="10">
        <v>42916</v>
      </c>
      <c r="P28" s="11" t="str">
        <f>"000069"</f>
        <v>000069</v>
      </c>
      <c r="Q28" s="10">
        <v>42916</v>
      </c>
      <c r="R28" s="11"/>
      <c r="S28" s="11" t="str">
        <f>"009428"</f>
        <v>009428</v>
      </c>
      <c r="T28" s="10">
        <v>43518</v>
      </c>
      <c r="U28" s="14">
        <v>41.506239999999998</v>
      </c>
      <c r="V28" s="14">
        <v>4.9330999999999996</v>
      </c>
      <c r="W28" s="14">
        <v>36.573140000000002</v>
      </c>
      <c r="X28" s="11">
        <v>359</v>
      </c>
      <c r="Y28" s="10">
        <v>43521</v>
      </c>
      <c r="Z28" s="11">
        <v>9845658658</v>
      </c>
      <c r="AA28" s="12" t="s">
        <v>131</v>
      </c>
      <c r="AB28" s="11" t="s">
        <v>94</v>
      </c>
      <c r="AC28" s="12" t="s">
        <v>95</v>
      </c>
      <c r="AD28" s="11" t="s">
        <v>42</v>
      </c>
      <c r="AE28" s="12" t="s">
        <v>43</v>
      </c>
      <c r="AF28" s="14">
        <f t="shared" si="0"/>
        <v>0.4150624</v>
      </c>
      <c r="AG28" s="11" t="s">
        <v>44</v>
      </c>
    </row>
    <row r="29" spans="1:33" x14ac:dyDescent="0.2">
      <c r="A29" s="8">
        <v>9537</v>
      </c>
      <c r="B29" s="9" t="s">
        <v>132</v>
      </c>
      <c r="C29" s="10">
        <v>43531</v>
      </c>
      <c r="D29" s="11">
        <v>193</v>
      </c>
      <c r="E29" s="12" t="s">
        <v>34</v>
      </c>
      <c r="F29" s="12" t="s">
        <v>34</v>
      </c>
      <c r="G29" s="12" t="s">
        <v>35</v>
      </c>
      <c r="H29" s="12" t="s">
        <v>35</v>
      </c>
      <c r="I29" s="11" t="s">
        <v>133</v>
      </c>
      <c r="J29" s="12" t="s">
        <v>134</v>
      </c>
      <c r="K29" s="13" t="s">
        <v>58</v>
      </c>
      <c r="L29" s="11" t="str">
        <f>"000163"</f>
        <v>000163</v>
      </c>
      <c r="M29" s="10">
        <v>42895</v>
      </c>
      <c r="N29" s="11" t="str">
        <f>"000066"</f>
        <v>000066</v>
      </c>
      <c r="O29" s="10">
        <v>42916</v>
      </c>
      <c r="P29" s="11" t="str">
        <f>"000101"</f>
        <v>000101</v>
      </c>
      <c r="Q29" s="10">
        <v>42916</v>
      </c>
      <c r="R29" s="11"/>
      <c r="S29" s="11" t="str">
        <f>"009552"</f>
        <v>009552</v>
      </c>
      <c r="T29" s="10">
        <v>43526</v>
      </c>
      <c r="U29" s="14">
        <v>44.979990000000001</v>
      </c>
      <c r="V29" s="14">
        <v>6.0033399999999997</v>
      </c>
      <c r="W29" s="14">
        <v>38.976649999999999</v>
      </c>
      <c r="X29" s="11">
        <v>370</v>
      </c>
      <c r="Y29" s="10">
        <v>43531</v>
      </c>
      <c r="Z29" s="11">
        <v>9999999999</v>
      </c>
      <c r="AA29" s="12" t="s">
        <v>99</v>
      </c>
      <c r="AB29" s="11" t="s">
        <v>135</v>
      </c>
      <c r="AC29" s="12" t="s">
        <v>136</v>
      </c>
      <c r="AD29" s="11" t="s">
        <v>42</v>
      </c>
      <c r="AE29" s="12" t="s">
        <v>43</v>
      </c>
      <c r="AF29" s="14">
        <f t="shared" si="0"/>
        <v>0.44979990000000003</v>
      </c>
      <c r="AG29" s="11" t="s">
        <v>44</v>
      </c>
    </row>
    <row r="30" spans="1:33" x14ac:dyDescent="0.2">
      <c r="A30" s="8">
        <v>9539</v>
      </c>
      <c r="B30" s="9" t="s">
        <v>132</v>
      </c>
      <c r="C30" s="10">
        <v>43531</v>
      </c>
      <c r="D30" s="11">
        <v>193</v>
      </c>
      <c r="E30" s="12" t="s">
        <v>34</v>
      </c>
      <c r="F30" s="12" t="s">
        <v>34</v>
      </c>
      <c r="G30" s="12" t="s">
        <v>35</v>
      </c>
      <c r="H30" s="12" t="s">
        <v>35</v>
      </c>
      <c r="I30" s="11" t="s">
        <v>137</v>
      </c>
      <c r="J30" s="12" t="s">
        <v>138</v>
      </c>
      <c r="K30" s="13" t="s">
        <v>58</v>
      </c>
      <c r="L30" s="11" t="str">
        <f>"000166"</f>
        <v>000166</v>
      </c>
      <c r="M30" s="10">
        <v>42895</v>
      </c>
      <c r="N30" s="11" t="str">
        <f>"000064"</f>
        <v>000064</v>
      </c>
      <c r="O30" s="10">
        <v>42916</v>
      </c>
      <c r="P30" s="11" t="str">
        <f>"000102"</f>
        <v>000102</v>
      </c>
      <c r="Q30" s="10">
        <v>42916</v>
      </c>
      <c r="R30" s="11"/>
      <c r="S30" s="11" t="str">
        <f>"009554"</f>
        <v>009554</v>
      </c>
      <c r="T30" s="10">
        <v>43526</v>
      </c>
      <c r="U30" s="14">
        <v>19.86093</v>
      </c>
      <c r="V30" s="14">
        <v>4.43825</v>
      </c>
      <c r="W30" s="14">
        <v>15.42268</v>
      </c>
      <c r="X30" s="11">
        <v>370</v>
      </c>
      <c r="Y30" s="10">
        <v>43531</v>
      </c>
      <c r="Z30" s="11">
        <v>9999999999</v>
      </c>
      <c r="AA30" s="12" t="s">
        <v>99</v>
      </c>
      <c r="AB30" s="11" t="s">
        <v>135</v>
      </c>
      <c r="AC30" s="12" t="s">
        <v>136</v>
      </c>
      <c r="AD30" s="11" t="s">
        <v>42</v>
      </c>
      <c r="AE30" s="12" t="s">
        <v>43</v>
      </c>
      <c r="AF30" s="14">
        <f t="shared" si="0"/>
        <v>0.19860929999999999</v>
      </c>
      <c r="AG30" s="11" t="s">
        <v>44</v>
      </c>
    </row>
    <row r="31" spans="1:33" x14ac:dyDescent="0.2">
      <c r="A31" s="8">
        <v>9540</v>
      </c>
      <c r="B31" s="9" t="s">
        <v>132</v>
      </c>
      <c r="C31" s="10">
        <v>43531</v>
      </c>
      <c r="D31" s="11">
        <v>193</v>
      </c>
      <c r="E31" s="12" t="s">
        <v>34</v>
      </c>
      <c r="F31" s="12" t="s">
        <v>34</v>
      </c>
      <c r="G31" s="12" t="s">
        <v>35</v>
      </c>
      <c r="H31" s="12" t="s">
        <v>35</v>
      </c>
      <c r="I31" s="11" t="s">
        <v>139</v>
      </c>
      <c r="J31" s="12" t="s">
        <v>140</v>
      </c>
      <c r="K31" s="13" t="s">
        <v>58</v>
      </c>
      <c r="L31" s="11" t="str">
        <f>"000164"</f>
        <v>000164</v>
      </c>
      <c r="M31" s="10">
        <v>42895</v>
      </c>
      <c r="N31" s="11" t="str">
        <f>"000063"</f>
        <v>000063</v>
      </c>
      <c r="O31" s="10">
        <v>42916</v>
      </c>
      <c r="P31" s="11" t="str">
        <f>"000103"</f>
        <v>000103</v>
      </c>
      <c r="Q31" s="10">
        <v>42916</v>
      </c>
      <c r="R31" s="11"/>
      <c r="S31" s="11" t="str">
        <f>"009555"</f>
        <v>009555</v>
      </c>
      <c r="T31" s="10">
        <v>43526</v>
      </c>
      <c r="U31" s="14">
        <v>40.995600000000003</v>
      </c>
      <c r="V31" s="14">
        <v>5.4715800000000003</v>
      </c>
      <c r="W31" s="14">
        <v>35.52402</v>
      </c>
      <c r="X31" s="11">
        <v>370</v>
      </c>
      <c r="Y31" s="10">
        <v>43531</v>
      </c>
      <c r="Z31" s="11">
        <v>9999999999</v>
      </c>
      <c r="AA31" s="12" t="s">
        <v>99</v>
      </c>
      <c r="AB31" s="11" t="s">
        <v>135</v>
      </c>
      <c r="AC31" s="12" t="s">
        <v>136</v>
      </c>
      <c r="AD31" s="11" t="s">
        <v>42</v>
      </c>
      <c r="AE31" s="12" t="s">
        <v>43</v>
      </c>
      <c r="AF31" s="14">
        <f t="shared" si="0"/>
        <v>0.40995600000000004</v>
      </c>
      <c r="AG31" s="11" t="s">
        <v>44</v>
      </c>
    </row>
    <row r="32" spans="1:33" x14ac:dyDescent="0.2">
      <c r="A32" s="8">
        <v>9541</v>
      </c>
      <c r="B32" s="9" t="s">
        <v>132</v>
      </c>
      <c r="C32" s="10">
        <v>43531</v>
      </c>
      <c r="D32" s="11">
        <v>193</v>
      </c>
      <c r="E32" s="12" t="s">
        <v>34</v>
      </c>
      <c r="F32" s="12" t="s">
        <v>34</v>
      </c>
      <c r="G32" s="12" t="s">
        <v>35</v>
      </c>
      <c r="H32" s="12" t="s">
        <v>35</v>
      </c>
      <c r="I32" s="11" t="s">
        <v>141</v>
      </c>
      <c r="J32" s="12" t="s">
        <v>142</v>
      </c>
      <c r="K32" s="13" t="s">
        <v>58</v>
      </c>
      <c r="L32" s="11" t="str">
        <f>"000167"</f>
        <v>000167</v>
      </c>
      <c r="M32" s="10">
        <v>42895</v>
      </c>
      <c r="N32" s="11" t="str">
        <f>"000061"</f>
        <v>000061</v>
      </c>
      <c r="O32" s="10">
        <v>42916</v>
      </c>
      <c r="P32" s="11" t="str">
        <f>"000104"</f>
        <v>000104</v>
      </c>
      <c r="Q32" s="10">
        <v>42916</v>
      </c>
      <c r="R32" s="11"/>
      <c r="S32" s="11" t="str">
        <f>"009556"</f>
        <v>009556</v>
      </c>
      <c r="T32" s="10">
        <v>43526</v>
      </c>
      <c r="U32" s="14">
        <v>24.995010000000001</v>
      </c>
      <c r="V32" s="14">
        <v>3.33602</v>
      </c>
      <c r="W32" s="14">
        <v>21.658989999999999</v>
      </c>
      <c r="X32" s="11">
        <v>370</v>
      </c>
      <c r="Y32" s="10">
        <v>43531</v>
      </c>
      <c r="Z32" s="11">
        <v>9999999999</v>
      </c>
      <c r="AA32" s="12" t="s">
        <v>99</v>
      </c>
      <c r="AB32" s="11" t="s">
        <v>135</v>
      </c>
      <c r="AC32" s="12" t="s">
        <v>136</v>
      </c>
      <c r="AD32" s="11" t="s">
        <v>42</v>
      </c>
      <c r="AE32" s="12" t="s">
        <v>43</v>
      </c>
      <c r="AF32" s="14">
        <f t="shared" si="0"/>
        <v>0.24995010000000001</v>
      </c>
      <c r="AG32" s="11" t="s">
        <v>44</v>
      </c>
    </row>
    <row r="33" spans="1:33" x14ac:dyDescent="0.2">
      <c r="A33" s="8">
        <v>9544</v>
      </c>
      <c r="B33" s="9" t="s">
        <v>132</v>
      </c>
      <c r="C33" s="10">
        <v>43531</v>
      </c>
      <c r="D33" s="11">
        <v>193</v>
      </c>
      <c r="E33" s="12" t="s">
        <v>34</v>
      </c>
      <c r="F33" s="12" t="s">
        <v>34</v>
      </c>
      <c r="G33" s="12" t="s">
        <v>35</v>
      </c>
      <c r="H33" s="12" t="s">
        <v>35</v>
      </c>
      <c r="I33" s="11" t="s">
        <v>143</v>
      </c>
      <c r="J33" s="12" t="s">
        <v>144</v>
      </c>
      <c r="K33" s="13" t="s">
        <v>58</v>
      </c>
      <c r="L33" s="11" t="str">
        <f>"000165"</f>
        <v>000165</v>
      </c>
      <c r="M33" s="10">
        <v>42895</v>
      </c>
      <c r="N33" s="11" t="str">
        <f>"000062"</f>
        <v>000062</v>
      </c>
      <c r="O33" s="10">
        <v>42916</v>
      </c>
      <c r="P33" s="11" t="str">
        <f>"000106"</f>
        <v>000106</v>
      </c>
      <c r="Q33" s="10">
        <v>42916</v>
      </c>
      <c r="R33" s="11"/>
      <c r="S33" s="11" t="str">
        <f>"009559"</f>
        <v>009559</v>
      </c>
      <c r="T33" s="10">
        <v>43526</v>
      </c>
      <c r="U33" s="14">
        <v>19.959330000000001</v>
      </c>
      <c r="V33" s="14">
        <v>2.66391</v>
      </c>
      <c r="W33" s="14">
        <v>17.29542</v>
      </c>
      <c r="X33" s="11">
        <v>370</v>
      </c>
      <c r="Y33" s="10">
        <v>43531</v>
      </c>
      <c r="Z33" s="11">
        <v>9999999999</v>
      </c>
      <c r="AA33" s="12" t="s">
        <v>99</v>
      </c>
      <c r="AB33" s="11" t="s">
        <v>135</v>
      </c>
      <c r="AC33" s="12" t="s">
        <v>136</v>
      </c>
      <c r="AD33" s="11" t="s">
        <v>42</v>
      </c>
      <c r="AE33" s="12" t="s">
        <v>43</v>
      </c>
      <c r="AF33" s="14">
        <f t="shared" si="0"/>
        <v>0.1995933</v>
      </c>
      <c r="AG33" s="11" t="s">
        <v>44</v>
      </c>
    </row>
    <row r="34" spans="1:33" x14ac:dyDescent="0.2">
      <c r="A34" s="8">
        <v>9549</v>
      </c>
      <c r="B34" s="9" t="s">
        <v>132</v>
      </c>
      <c r="C34" s="10">
        <v>43531</v>
      </c>
      <c r="D34" s="11">
        <v>193</v>
      </c>
      <c r="E34" s="12" t="s">
        <v>34</v>
      </c>
      <c r="F34" s="12" t="s">
        <v>34</v>
      </c>
      <c r="G34" s="12" t="s">
        <v>35</v>
      </c>
      <c r="H34" s="12" t="s">
        <v>35</v>
      </c>
      <c r="I34" s="11" t="s">
        <v>145</v>
      </c>
      <c r="J34" s="12" t="s">
        <v>146</v>
      </c>
      <c r="K34" s="13" t="s">
        <v>58</v>
      </c>
      <c r="L34" s="11" t="str">
        <f>"000168"</f>
        <v>000168</v>
      </c>
      <c r="M34" s="10">
        <v>42895</v>
      </c>
      <c r="N34" s="11" t="str">
        <f>"000065"</f>
        <v>000065</v>
      </c>
      <c r="O34" s="10">
        <v>42916</v>
      </c>
      <c r="P34" s="11" t="str">
        <f>"000107"</f>
        <v>000107</v>
      </c>
      <c r="Q34" s="10">
        <v>42916</v>
      </c>
      <c r="R34" s="11"/>
      <c r="S34" s="11" t="str">
        <f>"009564"</f>
        <v>009564</v>
      </c>
      <c r="T34" s="10">
        <v>43526</v>
      </c>
      <c r="U34" s="14">
        <v>48.99006</v>
      </c>
      <c r="V34" s="14">
        <v>6.5385900000000001</v>
      </c>
      <c r="W34" s="14">
        <v>42.45147</v>
      </c>
      <c r="X34" s="11">
        <v>370</v>
      </c>
      <c r="Y34" s="10">
        <v>43531</v>
      </c>
      <c r="Z34" s="11">
        <v>9999999999</v>
      </c>
      <c r="AA34" s="12" t="s">
        <v>99</v>
      </c>
      <c r="AB34" s="11" t="s">
        <v>135</v>
      </c>
      <c r="AC34" s="12" t="s">
        <v>136</v>
      </c>
      <c r="AD34" s="11" t="s">
        <v>42</v>
      </c>
      <c r="AE34" s="12" t="s">
        <v>43</v>
      </c>
      <c r="AF34" s="14">
        <f t="shared" si="0"/>
        <v>0.48990060000000002</v>
      </c>
      <c r="AG34" s="11" t="s">
        <v>44</v>
      </c>
    </row>
    <row r="35" spans="1:33" x14ac:dyDescent="0.2">
      <c r="A35" s="8">
        <v>9705</v>
      </c>
      <c r="B35" s="9" t="s">
        <v>132</v>
      </c>
      <c r="C35" s="10">
        <v>43539</v>
      </c>
      <c r="D35" s="11">
        <v>193</v>
      </c>
      <c r="E35" s="12" t="s">
        <v>34</v>
      </c>
      <c r="F35" s="12" t="s">
        <v>34</v>
      </c>
      <c r="G35" s="12" t="s">
        <v>35</v>
      </c>
      <c r="H35" s="12" t="s">
        <v>35</v>
      </c>
      <c r="I35" s="11" t="s">
        <v>147</v>
      </c>
      <c r="J35" s="12" t="s">
        <v>148</v>
      </c>
      <c r="K35" s="13" t="s">
        <v>149</v>
      </c>
      <c r="L35" s="11" t="str">
        <f>"000113"</f>
        <v>000113</v>
      </c>
      <c r="M35" s="10">
        <v>42461</v>
      </c>
      <c r="N35" s="11" t="str">
        <f>"000002"</f>
        <v>000002</v>
      </c>
      <c r="O35" s="10">
        <v>42847</v>
      </c>
      <c r="P35" s="11" t="str">
        <f>"000003"</f>
        <v>000003</v>
      </c>
      <c r="Q35" s="10">
        <v>42847</v>
      </c>
      <c r="R35" s="11"/>
      <c r="S35" s="11" t="str">
        <f>"009766"</f>
        <v>009766</v>
      </c>
      <c r="T35" s="10">
        <v>43538</v>
      </c>
      <c r="U35" s="14">
        <v>14.814489999999999</v>
      </c>
      <c r="V35" s="14">
        <v>1.7946500000000001</v>
      </c>
      <c r="W35" s="14">
        <v>13.01984</v>
      </c>
      <c r="X35" s="11">
        <v>376</v>
      </c>
      <c r="Y35" s="10">
        <v>43539</v>
      </c>
      <c r="Z35" s="11">
        <v>9845652652</v>
      </c>
      <c r="AA35" s="12" t="s">
        <v>150</v>
      </c>
      <c r="AB35" s="11" t="s">
        <v>94</v>
      </c>
      <c r="AC35" s="12" t="s">
        <v>95</v>
      </c>
      <c r="AD35" s="11" t="s">
        <v>42</v>
      </c>
      <c r="AE35" s="12" t="s">
        <v>43</v>
      </c>
      <c r="AF35" s="14">
        <f t="shared" si="0"/>
        <v>0.1481449</v>
      </c>
      <c r="AG35" s="11" t="s">
        <v>44</v>
      </c>
    </row>
    <row r="36" spans="1:33" x14ac:dyDescent="0.2">
      <c r="A36" s="8">
        <v>9858</v>
      </c>
      <c r="B36" s="9" t="s">
        <v>132</v>
      </c>
      <c r="C36" s="10">
        <v>43549</v>
      </c>
      <c r="D36" s="11">
        <v>193</v>
      </c>
      <c r="E36" s="12" t="s">
        <v>34</v>
      </c>
      <c r="F36" s="12" t="s">
        <v>34</v>
      </c>
      <c r="G36" s="12" t="s">
        <v>35</v>
      </c>
      <c r="H36" s="12" t="s">
        <v>35</v>
      </c>
      <c r="I36" s="11" t="s">
        <v>151</v>
      </c>
      <c r="J36" s="12" t="s">
        <v>152</v>
      </c>
      <c r="K36" s="13" t="s">
        <v>58</v>
      </c>
      <c r="L36" s="11" t="str">
        <f>"00036A"</f>
        <v>00036A</v>
      </c>
      <c r="M36" s="10">
        <v>42461</v>
      </c>
      <c r="N36" s="11" t="str">
        <f>"000012"</f>
        <v>000012</v>
      </c>
      <c r="O36" s="10">
        <v>42520</v>
      </c>
      <c r="P36" s="11" t="str">
        <f>"000043"</f>
        <v>000043</v>
      </c>
      <c r="Q36" s="10">
        <v>42520</v>
      </c>
      <c r="R36" s="11"/>
      <c r="S36" s="11" t="str">
        <f>"009886"</f>
        <v>009886</v>
      </c>
      <c r="T36" s="10">
        <v>43545</v>
      </c>
      <c r="U36" s="14">
        <v>25.938410000000001</v>
      </c>
      <c r="V36" s="14">
        <v>3.21366</v>
      </c>
      <c r="W36" s="14">
        <v>22.72475</v>
      </c>
      <c r="X36" s="11">
        <v>384</v>
      </c>
      <c r="Y36" s="10">
        <v>43549</v>
      </c>
      <c r="Z36" s="11">
        <v>9845652653</v>
      </c>
      <c r="AA36" s="12" t="s">
        <v>153</v>
      </c>
      <c r="AB36" s="11" t="s">
        <v>94</v>
      </c>
      <c r="AC36" s="12" t="s">
        <v>95</v>
      </c>
      <c r="AD36" s="11" t="s">
        <v>42</v>
      </c>
      <c r="AE36" s="12" t="s">
        <v>43</v>
      </c>
      <c r="AF36" s="14">
        <f t="shared" si="0"/>
        <v>0.25938410000000001</v>
      </c>
      <c r="AG36" s="11" t="s">
        <v>44</v>
      </c>
    </row>
    <row r="37" spans="1:33" x14ac:dyDescent="0.2">
      <c r="A37" s="8">
        <v>9859</v>
      </c>
      <c r="B37" s="9" t="s">
        <v>132</v>
      </c>
      <c r="C37" s="10">
        <v>43549</v>
      </c>
      <c r="D37" s="11">
        <v>193</v>
      </c>
      <c r="E37" s="12" t="s">
        <v>34</v>
      </c>
      <c r="F37" s="12" t="s">
        <v>34</v>
      </c>
      <c r="G37" s="12" t="s">
        <v>35</v>
      </c>
      <c r="H37" s="12" t="s">
        <v>35</v>
      </c>
      <c r="I37" s="11" t="s">
        <v>154</v>
      </c>
      <c r="J37" s="12" t="s">
        <v>155</v>
      </c>
      <c r="K37" s="13" t="s">
        <v>58</v>
      </c>
      <c r="L37" s="11" t="str">
        <f>"000037"</f>
        <v>000037</v>
      </c>
      <c r="M37" s="10">
        <v>42415</v>
      </c>
      <c r="N37" s="11" t="str">
        <f>"000011"</f>
        <v>000011</v>
      </c>
      <c r="O37" s="10">
        <v>42518</v>
      </c>
      <c r="P37" s="11" t="str">
        <f>"000042"</f>
        <v>000042</v>
      </c>
      <c r="Q37" s="10">
        <v>42520</v>
      </c>
      <c r="R37" s="11"/>
      <c r="S37" s="11" t="str">
        <f>"009887"</f>
        <v>009887</v>
      </c>
      <c r="T37" s="10">
        <v>43545</v>
      </c>
      <c r="U37" s="14">
        <v>10.16963</v>
      </c>
      <c r="V37" s="14">
        <v>1.1318600000000001</v>
      </c>
      <c r="W37" s="14">
        <v>9.0377700000000001</v>
      </c>
      <c r="X37" s="11">
        <v>384</v>
      </c>
      <c r="Y37" s="10">
        <v>43549</v>
      </c>
      <c r="Z37" s="11">
        <v>9999999999</v>
      </c>
      <c r="AA37" s="12" t="s">
        <v>48</v>
      </c>
      <c r="AB37" s="11" t="s">
        <v>94</v>
      </c>
      <c r="AC37" s="12" t="s">
        <v>95</v>
      </c>
      <c r="AD37" s="11" t="s">
        <v>42</v>
      </c>
      <c r="AE37" s="12" t="s">
        <v>43</v>
      </c>
      <c r="AF37" s="14">
        <f t="shared" si="0"/>
        <v>0.1016963</v>
      </c>
      <c r="AG37" s="11" t="s">
        <v>44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2019-06-14T08:46:32Z</dcterms:modified>
</cp:coreProperties>
</file>