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7" i="1" l="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<sst xmlns="http://schemas.openxmlformats.org/spreadsheetml/2006/main" count="537" uniqueCount="174">
  <si>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</si>
  <si>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</si>
  <si>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</si>
  <si>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</si>
  <si>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</si>
  <si>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</si>
  <si>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</si>
  <si>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</si>
  <si>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</si>
  <si>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</si>
  <si>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</si>
  <si>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</si>
  <si>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</si>
  <si>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</si>
  <si>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</si>
  <si>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</si>
  <si>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</si>
  <si>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</si>
  <si>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</si>
  <si>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</si>
  <si>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</si>
  <si>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</si>
  <si>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</si>
  <si>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</si>
  <si>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</si>
  <si>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</si>
  <si>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</si>
  <si>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</si>
  <si>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</si>
  <si>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</si>
  <si>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</si>
  <si>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</si>
  <si>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</si>
  <si>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</si>
  <si>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Atturu</t>
  </si>
  <si>
    <t>Yelahanka</t>
  </si>
  <si>
    <t>003-16-000013</t>
  </si>
  <si>
    <t>Installation of street light in Attur ward No 03 Yelahanka New Town Sub Division</t>
  </si>
  <si>
    <t>Footpaths &amp; Walkability</t>
  </si>
  <si>
    <t>BSR Electricals Pro Dhananjayarao Chauhan.S</t>
  </si>
  <si>
    <t>P1771</t>
  </si>
  <si>
    <t>Zone Works - POW Works</t>
  </si>
  <si>
    <t>ddo225</t>
  </si>
  <si>
    <t xml:space="preserve"> Assistant Executive Engineer Yelahanka New Town Yelhanka Zone</t>
  </si>
  <si>
    <t>Pending</t>
  </si>
  <si>
    <t>003-18-000017</t>
  </si>
  <si>
    <t>CONSTRUCTION OF CC ROADS AND DRAINS BALANCE CROSS ROADS OF ATTUR VILLAGE IN WARD NO 3</t>
  </si>
  <si>
    <t>Roads &amp; Drivablility</t>
  </si>
  <si>
    <t>Sri.N.Jagadish</t>
  </si>
  <si>
    <t>P1878</t>
  </si>
  <si>
    <t>18per - Works (Bhagyajyothi, Sooru / Neeru Yojane and General) (54 Lakhs / New Wards)</t>
  </si>
  <si>
    <t>ddo235</t>
  </si>
  <si>
    <t xml:space="preserve"> Assistant Executive Engineer Project-1 Yelahanka Zone</t>
  </si>
  <si>
    <t>Spill Over</t>
  </si>
  <si>
    <t>May</t>
  </si>
  <si>
    <t>003-16-000019</t>
  </si>
  <si>
    <t>Improvements to roads and drains in Bharath Nagar and Chandrappa Layout in ward no 03 of Yelahaka Satellite Town Sub Division (Change of work providing and laying pipeline in Attur ward no-03)</t>
  </si>
  <si>
    <t>A.Suresha</t>
  </si>
  <si>
    <t>June</t>
  </si>
  <si>
    <t>003-17-000037</t>
  </si>
  <si>
    <t>Providing pannel box and cable for exisiting borewell in ward no 03</t>
  </si>
  <si>
    <t>Water &amp; Sanitary</t>
  </si>
  <si>
    <t>K.Shankar Reddy</t>
  </si>
  <si>
    <t>003-16-000001</t>
  </si>
  <si>
    <t>Consultancy Services for preparation of detailed Survey, Designs, Drawings, Estimate, Bid Document, Bill of Quantities for the work of Widening of Shiva Mandira Temple Road from Major Sandeep Unnikrishnan Road to Yelahanka Industrial Area in ward No.03</t>
  </si>
  <si>
    <t>Other Ward Works</t>
  </si>
  <si>
    <t>Udayashetty</t>
  </si>
  <si>
    <t>P3089</t>
  </si>
  <si>
    <t>Special Development works in 7 CMC and 1 TMC area in BBMP</t>
  </si>
  <si>
    <t>July</t>
  </si>
  <si>
    <t>003-16-000009</t>
  </si>
  <si>
    <t>Providing pothole filling in Doddabettahalli Chikkabettahalli AMS Layout Sainagara and other areas in Attur ward no 03 Yelahanka New Town Sub Division</t>
  </si>
  <si>
    <t>B.B.Umesh, SMLP Construction &amp; Asphalt</t>
  </si>
  <si>
    <t>003-16-000003</t>
  </si>
  <si>
    <t>Consultancy Services for preparation of detailed Survey, Designs, Drawings, Estimate, Bid Document, Bill of Quantities for the work of Widening of Attur Road from Major Sandeep Unnikrishnan Road to Attur IPP Hospital Road in ward no.03</t>
  </si>
  <si>
    <t>B.B.Umesha</t>
  </si>
  <si>
    <t>003-16-000004</t>
  </si>
  <si>
    <t>Operation and maintenance of Street lights in Attur Ward W No 3 Package Y 3</t>
  </si>
  <si>
    <t>Sri S N Pradeepkumar Prof of M/s Ganga Enterprises</t>
  </si>
  <si>
    <t>P0300</t>
  </si>
  <si>
    <t>M and R to Street Lights - Replacement of Burnt Bulbs etc. (Package)</t>
  </si>
  <si>
    <t>ddo617</t>
  </si>
  <si>
    <t xml:space="preserve"> Executive Engineer Electrical Yelhanka Zone</t>
  </si>
  <si>
    <t>003-16-000005</t>
  </si>
  <si>
    <t>Operation and maintenance of Park lights in parks coming under W No 3 and W No 4 Package Y 12</t>
  </si>
  <si>
    <t>Trees, Parks &amp; Playgrounds</t>
  </si>
  <si>
    <t>V Lakshmaiah prof of M/s SRI LAKSHMIVARADARAJA ELECTRICAL STORES</t>
  </si>
  <si>
    <t>003-16-000027</t>
  </si>
  <si>
    <t>Development and Improvements to Roads and drain in ward. No.3 Attur area surroundings</t>
  </si>
  <si>
    <t>Technical Manager (West) KRIDL, Bangaluru</t>
  </si>
  <si>
    <t>P0190</t>
  </si>
  <si>
    <t>Works sanctioned by Hon Mayor</t>
  </si>
  <si>
    <t>003-16-000007</t>
  </si>
  <si>
    <t>Engaging tractor JCB and labours for maintenance of roads and drains in Attur layout 4th phase SFS 407 208 SFS and surrounding areas in ward no 03 Yelahanka New Town Sub Division</t>
  </si>
  <si>
    <t xml:space="preserve">N.Jagadish </t>
  </si>
  <si>
    <t>August</t>
  </si>
  <si>
    <t>003-16-000008</t>
  </si>
  <si>
    <t>Engaging tractor JCB and labours for maintenance of roads and drains in Doddabettahalli Chikkabettahalli AMS Layout Sainagara and surrounding areas in ward no 03Yelahanka New Town Sub Division</t>
  </si>
  <si>
    <t>Y.G.Manjunath</t>
  </si>
  <si>
    <t>Sri.Vishwas.J.P(M/s Tejus Consultants)</t>
  </si>
  <si>
    <t>003-17-000053</t>
  </si>
  <si>
    <t>Repairs to Samuadaya Bhavana and Providing WPC to Govt School at Yelahanka 4th phase in Attur ward No 03</t>
  </si>
  <si>
    <t>U.Ramesh</t>
  </si>
  <si>
    <t>003-17-000059</t>
  </si>
  <si>
    <t>Providing Children play equipment and Open Gym equipement at SFS 208 park opposite to mother diary ward no 03</t>
  </si>
  <si>
    <t>Technical Manager(West)</t>
  </si>
  <si>
    <t>P2415</t>
  </si>
  <si>
    <t>Reserve fund for TandF Committee</t>
  </si>
  <si>
    <t>003-17-000060</t>
  </si>
  <si>
    <t>Providing Children play equipment and Open Gym equipement at SFS 407 park ward no 03</t>
  </si>
  <si>
    <t>Techncial Manager(West)</t>
  </si>
  <si>
    <t>003-17-000061</t>
  </si>
  <si>
    <t>Providing Open Gym equipement at CHS 707 park end 3rd main near govt school ward no 03</t>
  </si>
  <si>
    <t>003-17-000062</t>
  </si>
  <si>
    <t>Providing Open Gym equipement in yelahanka new town park at 5th phase in ward no 03</t>
  </si>
  <si>
    <t>September</t>
  </si>
  <si>
    <t>003-18-000020</t>
  </si>
  <si>
    <t>PROVIDING CEMENT CONCRET ROADS TO 1st A MAIN 2nd MAIN AND CROSS ROADS OF ATTUR LAYOUT IN WARD NO 3</t>
  </si>
  <si>
    <t>Sri.K.Achutha Murthy</t>
  </si>
  <si>
    <t>003-18-000002</t>
  </si>
  <si>
    <t>Drilling of Borewells and providing pipeline of drinking water line of Attur ward No 3</t>
  </si>
  <si>
    <t>Drinking Water</t>
  </si>
  <si>
    <t>Technical Manager (West) KRIDL , BBMP</t>
  </si>
  <si>
    <t>P1802</t>
  </si>
  <si>
    <t>Water Supply New Areas</t>
  </si>
  <si>
    <t>003-18-000001</t>
  </si>
  <si>
    <t>Drilling of Borewells and providing pipeline in ward no 03</t>
  </si>
  <si>
    <t>P0541</t>
  </si>
  <si>
    <t>Emergency Reserve Fund</t>
  </si>
  <si>
    <t>003-17-000055</t>
  </si>
  <si>
    <t>Maintenance of powerpumps in ward no 03 villages</t>
  </si>
  <si>
    <t>Pradeepa.K.A</t>
  </si>
  <si>
    <t>October</t>
  </si>
  <si>
    <t>003-16-000033</t>
  </si>
  <si>
    <t>IMPROVEMENTS TO ROADS AND DRAINS AT AKSHAYA NAGARA CHITRA LAYOUT CHIKKADINNE AND OTHER ARES IN WARD NO 03</t>
  </si>
  <si>
    <t>M/S Aishwarya infrastructure &amp; Developers</t>
  </si>
  <si>
    <t>P3106</t>
  </si>
  <si>
    <t>Nagarothana Works</t>
  </si>
  <si>
    <t>December</t>
  </si>
  <si>
    <t>003-18-000071</t>
  </si>
  <si>
    <t xml:space="preserve">Providing and Construction of compound wall in Canteen surrounding of attur ward no.3 </t>
  </si>
  <si>
    <t>Current</t>
  </si>
  <si>
    <t>003-18-000072</t>
  </si>
  <si>
    <t>Construction of compound wall and other development works to indira kitchen at 9th main Adithanagara in ward no-3 Attur</t>
  </si>
  <si>
    <t>Indira Canteen</t>
  </si>
  <si>
    <t>003-16-000002</t>
  </si>
  <si>
    <t>Consultancy services for preparation of detailed survey designs drawings, estimate bid document bill of Quantities for the Work of Developmental works to Vivekananda park in W N 03</t>
  </si>
  <si>
    <t>Technical Manager West</t>
  </si>
  <si>
    <t>January</t>
  </si>
  <si>
    <t>003-17-000041</t>
  </si>
  <si>
    <t>Providing street lights and timers in ward no 03</t>
  </si>
  <si>
    <t>Pradeepkumar SN PROP OF M/S Ganga Entarprises</t>
  </si>
  <si>
    <t>003-18-000021</t>
  </si>
  <si>
    <t>Providing basic amenities, procurement of dustbins and SWM works in ward No.03, Atturu.</t>
  </si>
  <si>
    <t>M/S KRIDL(WEST)</t>
  </si>
  <si>
    <t>P3298</t>
  </si>
  <si>
    <t>14th Finance Commission Works - SWM Works</t>
  </si>
  <si>
    <t>003-17-000079</t>
  </si>
  <si>
    <t>Improvements and Asphalting to roads construction of Rangamandira and Improvements and providing chainlink fencing to parks in ward No:03 of Yelahanka New Town Sub division: 1)Improvements and asphalting to 3rd 4th and 5th main roads of attur layout in Attur ward No:03 2)Improvements and asphalting to 2nd main road of Muneshwara layout in Attur ward No:03 3)Improvements and asphalting to 10th and 11th cross roads of Muneshwara layout in Attur ward No:03 4)Construction of Rangamandira at 5th phase play ground and repair works in Vivekananda park in Attur ward No:03 5)Improvements to park near dairy circle in Attur ward No:03 6)Providing Chain link fencing to park Opp. BWSSB office in Attur ward no:03</t>
  </si>
  <si>
    <t xml:space="preserve">M/S S.M.L.P. Asphalts  Prop. B.B.Umesh,  </t>
  </si>
  <si>
    <t>P3158</t>
  </si>
  <si>
    <t>SIP Infrastructure Project works</t>
  </si>
  <si>
    <t>February</t>
  </si>
  <si>
    <t>003-17-000051</t>
  </si>
  <si>
    <t>Improvements to Park at Chikkabettahalli BHEL Layout near Amba Bhavani temple in Attur ward no 03</t>
  </si>
  <si>
    <t>N.N.Srinivasaiah</t>
  </si>
  <si>
    <t>003-17-000056</t>
  </si>
  <si>
    <t>Construction of Meeting halll at Nisarga ground in ward no 3 Attur</t>
  </si>
  <si>
    <t>P3181</t>
  </si>
  <si>
    <t>Developmental Works in Ward no 183, 29, 190, 177, 168, 13, 14, 3, 4, 89, 27, 126  and 132</t>
  </si>
  <si>
    <t>March</t>
  </si>
  <si>
    <t>003-17-000035</t>
  </si>
  <si>
    <t>Construction of culverts along main and cross roads of BHEL layout and Escort Layout in Attur ward no 03</t>
  </si>
  <si>
    <t>K.R.Taranath</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</si>
</sst>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7"/>
  <sheetViews>
    <sheetView tabSelected="1" workbookViewId="0">
      <pane ySplit="1" topLeftCell="A2" activePane="bottomLeft" state="frozen"/>
      <selection activeCell="H1" sqref="H1"/>
      <selection pane="bottomLeft" activeCell="D5" sqref="D5"/>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596</v>
      </c>
      <c r="B2" s="9" t="s">
        <v>33</v>
      </c>
      <c r="C2" s="10">
        <v>43214</v>
      </c>
      <c r="D2" s="11">
        <v>3</v>
      </c>
      <c r="E2" s="12" t="s">
        <v>34</v>
      </c>
      <c r="F2" s="12" t="s">
        <v>35</v>
      </c>
      <c r="G2" s="12" t="s">
        <v>35</v>
      </c>
      <c r="H2" s="12" t="s">
        <v>35</v>
      </c>
      <c r="I2" s="11" t="s">
        <v>36</v>
      </c>
      <c r="J2" s="12" t="s">
        <v>37</v>
      </c>
      <c r="K2" s="13" t="s">
        <v>38</v>
      </c>
      <c r="L2" s="11" t="str">
        <f>"000023"</f>
        <v>000023</v>
      </c>
      <c r="M2" s="10">
        <v>42424</v>
      </c>
      <c r="N2" s="11" t="str">
        <f>"000206"</f>
        <v>000206</v>
      </c>
      <c r="O2" s="10">
        <v>42460</v>
      </c>
      <c r="P2" s="11" t="str">
        <f>"000005"</f>
        <v>000005</v>
      </c>
      <c r="Q2" s="10">
        <v>42480</v>
      </c>
      <c r="R2" s="11">
        <v>16</v>
      </c>
      <c r="S2" s="11" t="str">
        <f>"000537"</f>
        <v>000537</v>
      </c>
      <c r="T2" s="10">
        <v>43203</v>
      </c>
      <c r="U2" s="14">
        <v>4.2728400000000004</v>
      </c>
      <c r="V2" s="14">
        <v>0.51702999999999999</v>
      </c>
      <c r="W2" s="14">
        <v>3.7558099999999999</v>
      </c>
      <c r="X2" s="11">
        <v>23</v>
      </c>
      <c r="Y2" s="10">
        <v>43214</v>
      </c>
      <c r="Z2" s="11">
        <v>7406700883</v>
      </c>
      <c r="AA2" s="12" t="s">
        <v>39</v>
      </c>
      <c r="AB2" s="11" t="s">
        <v>40</v>
      </c>
      <c r="AC2" s="12" t="s">
        <v>41</v>
      </c>
      <c r="AD2" s="11" t="s">
        <v>42</v>
      </c>
      <c r="AE2" s="12" t="s">
        <v>43</v>
      </c>
      <c r="AF2" s="14">
        <v>4.2728400000000007E-2</v>
      </c>
      <c r="AG2" s="11" t="s">
        <v>44</v>
      </c>
    </row>
    <row r="3" spans="1:33" x14ac:dyDescent="0.2">
      <c r="A3" s="8">
        <v>683</v>
      </c>
      <c r="B3" s="9" t="s">
        <v>33</v>
      </c>
      <c r="C3" s="10">
        <v>43216</v>
      </c>
      <c r="D3" s="11">
        <v>3</v>
      </c>
      <c r="E3" s="12" t="s">
        <v>34</v>
      </c>
      <c r="F3" s="12" t="s">
        <v>35</v>
      </c>
      <c r="G3" s="12" t="s">
        <v>35</v>
      </c>
      <c r="H3" s="12" t="s">
        <v>35</v>
      </c>
      <c r="I3" s="11" t="s">
        <v>45</v>
      </c>
      <c r="J3" s="12" t="s">
        <v>46</v>
      </c>
      <c r="K3" s="13" t="s">
        <v>47</v>
      </c>
      <c r="L3" s="11" t="str">
        <f>"000035"</f>
        <v>000035</v>
      </c>
      <c r="M3" s="10">
        <v>43117</v>
      </c>
      <c r="N3" s="11" t="str">
        <f>"000001"</f>
        <v>000001</v>
      </c>
      <c r="O3" s="10">
        <v>43194</v>
      </c>
      <c r="P3" s="11" t="str">
        <f>"000001"</f>
        <v>000001</v>
      </c>
      <c r="Q3" s="10">
        <v>43194</v>
      </c>
      <c r="R3" s="11">
        <v>18</v>
      </c>
      <c r="S3" s="11" t="str">
        <f>"000629"</f>
        <v>000629</v>
      </c>
      <c r="T3" s="10">
        <v>43214</v>
      </c>
      <c r="U3" s="14">
        <v>53.648429999999998</v>
      </c>
      <c r="V3" s="14">
        <v>1.73648</v>
      </c>
      <c r="W3" s="14">
        <v>51.911949999999997</v>
      </c>
      <c r="X3" s="11">
        <v>25</v>
      </c>
      <c r="Y3" s="10">
        <v>43216</v>
      </c>
      <c r="Z3" s="11">
        <v>9845407336</v>
      </c>
      <c r="AA3" s="12" t="s">
        <v>48</v>
      </c>
      <c r="AB3" s="11" t="s">
        <v>49</v>
      </c>
      <c r="AC3" s="12" t="s">
        <v>50</v>
      </c>
      <c r="AD3" s="11" t="s">
        <v>51</v>
      </c>
      <c r="AE3" s="12" t="s">
        <v>52</v>
      </c>
      <c r="AF3" s="14">
        <v>0.53648430000000003</v>
      </c>
      <c r="AG3" s="11" t="s">
        <v>53</v>
      </c>
    </row>
    <row r="4" spans="1:33" x14ac:dyDescent="0.2">
      <c r="A4" s="8">
        <v>1468</v>
      </c>
      <c r="B4" s="9" t="s">
        <v>54</v>
      </c>
      <c r="C4" s="10">
        <v>43251</v>
      </c>
      <c r="D4" s="11">
        <v>3</v>
      </c>
      <c r="E4" s="12" t="s">
        <v>34</v>
      </c>
      <c r="F4" s="12" t="s">
        <v>35</v>
      </c>
      <c r="G4" s="12" t="s">
        <v>35</v>
      </c>
      <c r="H4" s="12" t="s">
        <v>35</v>
      </c>
      <c r="I4" s="11" t="s">
        <v>55</v>
      </c>
      <c r="J4" s="12" t="s">
        <v>56</v>
      </c>
      <c r="K4" s="13" t="s">
        <v>47</v>
      </c>
      <c r="L4" s="11" t="str">
        <f>"000049"</f>
        <v>000049</v>
      </c>
      <c r="M4" s="10">
        <v>42574</v>
      </c>
      <c r="N4" s="11" t="str">
        <f>"000098"</f>
        <v>000098</v>
      </c>
      <c r="O4" s="10">
        <v>42613</v>
      </c>
      <c r="P4" s="11" t="str">
        <f>"000191"</f>
        <v>000191</v>
      </c>
      <c r="Q4" s="10">
        <v>42613</v>
      </c>
      <c r="R4" s="11">
        <v>16</v>
      </c>
      <c r="S4" s="11" t="str">
        <f>"001696"</f>
        <v>001696</v>
      </c>
      <c r="T4" s="10">
        <v>43242</v>
      </c>
      <c r="U4" s="14">
        <v>9.9089399999999994</v>
      </c>
      <c r="V4" s="14">
        <v>1.1990000000000001</v>
      </c>
      <c r="W4" s="14">
        <v>8.7099399999999996</v>
      </c>
      <c r="X4" s="11">
        <v>67</v>
      </c>
      <c r="Y4" s="10">
        <v>43251</v>
      </c>
      <c r="Z4" s="11">
        <v>8495095395</v>
      </c>
      <c r="AA4" s="12" t="s">
        <v>57</v>
      </c>
      <c r="AB4" s="11" t="s">
        <v>40</v>
      </c>
      <c r="AC4" s="12" t="s">
        <v>41</v>
      </c>
      <c r="AD4" s="11" t="s">
        <v>42</v>
      </c>
      <c r="AE4" s="12" t="s">
        <v>43</v>
      </c>
      <c r="AF4" s="14">
        <v>9.9089399999999994E-2</v>
      </c>
      <c r="AG4" s="11" t="s">
        <v>44</v>
      </c>
    </row>
    <row r="5" spans="1:33" x14ac:dyDescent="0.2">
      <c r="A5" s="8">
        <v>1994</v>
      </c>
      <c r="B5" s="9" t="s">
        <v>58</v>
      </c>
      <c r="C5" s="10">
        <v>43262</v>
      </c>
      <c r="D5" s="11">
        <v>3</v>
      </c>
      <c r="E5" s="12" t="s">
        <v>34</v>
      </c>
      <c r="F5" s="12" t="s">
        <v>35</v>
      </c>
      <c r="G5" s="12" t="s">
        <v>35</v>
      </c>
      <c r="H5" s="12" t="s">
        <v>35</v>
      </c>
      <c r="I5" s="11" t="s">
        <v>59</v>
      </c>
      <c r="J5" s="12" t="s">
        <v>60</v>
      </c>
      <c r="K5" s="13" t="s">
        <v>61</v>
      </c>
      <c r="L5" s="11" t="str">
        <f>"000039"</f>
        <v>000039</v>
      </c>
      <c r="M5" s="10">
        <v>42864</v>
      </c>
      <c r="N5" s="11" t="str">
        <f>"000050"</f>
        <v>000050</v>
      </c>
      <c r="O5" s="10">
        <v>42916</v>
      </c>
      <c r="P5" s="11" t="str">
        <f>"000101"</f>
        <v>000101</v>
      </c>
      <c r="Q5" s="10">
        <v>42916</v>
      </c>
      <c r="R5" s="11">
        <v>17</v>
      </c>
      <c r="S5" s="11" t="str">
        <f>"002272"</f>
        <v>002272</v>
      </c>
      <c r="T5" s="10">
        <v>43257</v>
      </c>
      <c r="U5" s="14">
        <v>14.09592</v>
      </c>
      <c r="V5" s="14">
        <v>0.85985</v>
      </c>
      <c r="W5" s="14">
        <v>13.23607</v>
      </c>
      <c r="X5" s="11">
        <v>79</v>
      </c>
      <c r="Y5" s="10">
        <v>43262</v>
      </c>
      <c r="Z5" s="11">
        <v>9880650463</v>
      </c>
      <c r="AA5" s="12" t="s">
        <v>62</v>
      </c>
      <c r="AB5" s="11" t="s">
        <v>40</v>
      </c>
      <c r="AC5" s="12" t="s">
        <v>41</v>
      </c>
      <c r="AD5" s="11" t="s">
        <v>42</v>
      </c>
      <c r="AE5" s="12" t="s">
        <v>43</v>
      </c>
      <c r="AF5" s="14">
        <v>0.14095920000000001</v>
      </c>
      <c r="AG5" s="11" t="s">
        <v>44</v>
      </c>
    </row>
    <row r="6" spans="1:33" x14ac:dyDescent="0.2">
      <c r="A6" s="8">
        <v>2190</v>
      </c>
      <c r="B6" s="9" t="s">
        <v>58</v>
      </c>
      <c r="C6" s="10">
        <v>43269</v>
      </c>
      <c r="D6" s="11">
        <v>3</v>
      </c>
      <c r="E6" s="12" t="s">
        <v>34</v>
      </c>
      <c r="F6" s="12" t="s">
        <v>35</v>
      </c>
      <c r="G6" s="12" t="s">
        <v>35</v>
      </c>
      <c r="H6" s="12" t="s">
        <v>35</v>
      </c>
      <c r="I6" s="11" t="s">
        <v>63</v>
      </c>
      <c r="J6" s="12" t="s">
        <v>64</v>
      </c>
      <c r="K6" s="13" t="s">
        <v>65</v>
      </c>
      <c r="L6" s="11" t="str">
        <f>"000005"</f>
        <v>000005</v>
      </c>
      <c r="M6" s="10">
        <v>42355</v>
      </c>
      <c r="N6" s="11" t="str">
        <f>"000005"</f>
        <v>000005</v>
      </c>
      <c r="O6" s="10">
        <v>42543</v>
      </c>
      <c r="P6" s="11" t="str">
        <f>"000005"</f>
        <v>000005</v>
      </c>
      <c r="Q6" s="10">
        <v>42548</v>
      </c>
      <c r="R6" s="11">
        <v>16</v>
      </c>
      <c r="S6" s="11" t="str">
        <f>"010075"</f>
        <v>010075</v>
      </c>
      <c r="T6" s="10">
        <v>43161</v>
      </c>
      <c r="U6" s="14">
        <v>74.048119999999997</v>
      </c>
      <c r="V6" s="14">
        <v>6.4536699999999998</v>
      </c>
      <c r="W6" s="14">
        <v>67.594449999999995</v>
      </c>
      <c r="X6" s="11">
        <v>90</v>
      </c>
      <c r="Y6" s="10">
        <v>43269</v>
      </c>
      <c r="Z6" s="11">
        <v>9480345814</v>
      </c>
      <c r="AA6" s="12" t="s">
        <v>66</v>
      </c>
      <c r="AB6" s="11" t="s">
        <v>67</v>
      </c>
      <c r="AC6" s="12" t="s">
        <v>68</v>
      </c>
      <c r="AD6" s="11" t="s">
        <v>51</v>
      </c>
      <c r="AE6" s="12" t="s">
        <v>52</v>
      </c>
      <c r="AF6" s="14">
        <v>0.74048119999999995</v>
      </c>
      <c r="AG6" s="11" t="s">
        <v>44</v>
      </c>
    </row>
    <row r="7" spans="1:33" x14ac:dyDescent="0.2">
      <c r="A7" s="8">
        <v>3014</v>
      </c>
      <c r="B7" s="9" t="s">
        <v>69</v>
      </c>
      <c r="C7" s="10">
        <v>43287</v>
      </c>
      <c r="D7" s="11">
        <v>3</v>
      </c>
      <c r="E7" s="12" t="s">
        <v>34</v>
      </c>
      <c r="F7" s="12" t="s">
        <v>35</v>
      </c>
      <c r="G7" s="12" t="s">
        <v>35</v>
      </c>
      <c r="H7" s="12" t="s">
        <v>35</v>
      </c>
      <c r="I7" s="11" t="s">
        <v>70</v>
      </c>
      <c r="J7" s="12" t="s">
        <v>71</v>
      </c>
      <c r="K7" s="13" t="s">
        <v>47</v>
      </c>
      <c r="L7" s="11" t="str">
        <f>"000039"</f>
        <v>000039</v>
      </c>
      <c r="M7" s="10">
        <v>42424</v>
      </c>
      <c r="N7" s="11" t="str">
        <f>"000107"</f>
        <v>000107</v>
      </c>
      <c r="O7" s="10">
        <v>42704</v>
      </c>
      <c r="P7" s="11" t="str">
        <f>"000239"</f>
        <v>000239</v>
      </c>
      <c r="Q7" s="10">
        <v>42704</v>
      </c>
      <c r="R7" s="11">
        <v>16</v>
      </c>
      <c r="S7" s="11" t="str">
        <f>"003258"</f>
        <v>003258</v>
      </c>
      <c r="T7" s="10">
        <v>43283</v>
      </c>
      <c r="U7" s="14">
        <v>4.9625899999999996</v>
      </c>
      <c r="V7" s="14">
        <v>0.76095999999999997</v>
      </c>
      <c r="W7" s="14">
        <v>4.2016299999999998</v>
      </c>
      <c r="X7" s="11">
        <v>113</v>
      </c>
      <c r="Y7" s="10">
        <v>43287</v>
      </c>
      <c r="Z7" s="11">
        <v>9886213563</v>
      </c>
      <c r="AA7" s="12" t="s">
        <v>72</v>
      </c>
      <c r="AB7" s="11" t="s">
        <v>40</v>
      </c>
      <c r="AC7" s="12" t="s">
        <v>41</v>
      </c>
      <c r="AD7" s="11" t="s">
        <v>42</v>
      </c>
      <c r="AE7" s="12" t="s">
        <v>43</v>
      </c>
      <c r="AF7" s="14">
        <v>4.9625899999999994E-2</v>
      </c>
      <c r="AG7" s="11" t="s">
        <v>44</v>
      </c>
    </row>
    <row r="8" spans="1:33" x14ac:dyDescent="0.2">
      <c r="A8" s="8">
        <v>3127</v>
      </c>
      <c r="B8" s="9" t="s">
        <v>69</v>
      </c>
      <c r="C8" s="10">
        <v>43290</v>
      </c>
      <c r="D8" s="11">
        <v>3</v>
      </c>
      <c r="E8" s="12" t="s">
        <v>34</v>
      </c>
      <c r="F8" s="12" t="s">
        <v>35</v>
      </c>
      <c r="G8" s="12" t="s">
        <v>35</v>
      </c>
      <c r="H8" s="12" t="s">
        <v>35</v>
      </c>
      <c r="I8" s="11" t="s">
        <v>73</v>
      </c>
      <c r="J8" s="12" t="s">
        <v>74</v>
      </c>
      <c r="K8" s="13" t="s">
        <v>38</v>
      </c>
      <c r="L8" s="11" t="str">
        <f>"000008"</f>
        <v>000008</v>
      </c>
      <c r="M8" s="10">
        <v>42355</v>
      </c>
      <c r="N8" s="11" t="str">
        <f>"000007"</f>
        <v>000007</v>
      </c>
      <c r="O8" s="10">
        <v>42543</v>
      </c>
      <c r="P8" s="11" t="str">
        <f>"000007"</f>
        <v>000007</v>
      </c>
      <c r="Q8" s="10">
        <v>42548</v>
      </c>
      <c r="R8" s="11">
        <v>16</v>
      </c>
      <c r="S8" s="11" t="str">
        <f>"010077"</f>
        <v>010077</v>
      </c>
      <c r="T8" s="10">
        <v>43161</v>
      </c>
      <c r="U8" s="14">
        <v>99.532889999999995</v>
      </c>
      <c r="V8" s="14">
        <v>9.1507299999999994</v>
      </c>
      <c r="W8" s="14">
        <v>90.382159999999999</v>
      </c>
      <c r="X8" s="11">
        <v>117</v>
      </c>
      <c r="Y8" s="10">
        <v>43290</v>
      </c>
      <c r="Z8" s="11">
        <v>9886213563</v>
      </c>
      <c r="AA8" s="12" t="s">
        <v>75</v>
      </c>
      <c r="AB8" s="11" t="s">
        <v>67</v>
      </c>
      <c r="AC8" s="12" t="s">
        <v>68</v>
      </c>
      <c r="AD8" s="11" t="s">
        <v>51</v>
      </c>
      <c r="AE8" s="12" t="s">
        <v>52</v>
      </c>
      <c r="AF8" s="14">
        <v>0.99532889999999996</v>
      </c>
      <c r="AG8" s="11" t="s">
        <v>44</v>
      </c>
    </row>
    <row r="9" spans="1:33" x14ac:dyDescent="0.2">
      <c r="A9" s="8">
        <v>3386</v>
      </c>
      <c r="B9" s="9" t="s">
        <v>69</v>
      </c>
      <c r="C9" s="10">
        <v>43299</v>
      </c>
      <c r="D9" s="11">
        <v>3</v>
      </c>
      <c r="E9" s="12" t="s">
        <v>34</v>
      </c>
      <c r="F9" s="12" t="s">
        <v>35</v>
      </c>
      <c r="G9" s="12" t="s">
        <v>35</v>
      </c>
      <c r="H9" s="12" t="s">
        <v>35</v>
      </c>
      <c r="I9" s="11" t="s">
        <v>76</v>
      </c>
      <c r="J9" s="12" t="s">
        <v>77</v>
      </c>
      <c r="K9" s="13" t="s">
        <v>38</v>
      </c>
      <c r="L9" s="11" t="str">
        <f>"000024"</f>
        <v>000024</v>
      </c>
      <c r="M9" s="10">
        <v>42716</v>
      </c>
      <c r="N9" s="11" t="str">
        <f>"000036"</f>
        <v>000036</v>
      </c>
      <c r="O9" s="10">
        <v>43124</v>
      </c>
      <c r="P9" s="11" t="str">
        <f>"000036"</f>
        <v>000036</v>
      </c>
      <c r="Q9" s="10">
        <v>43124</v>
      </c>
      <c r="R9" s="11">
        <v>16</v>
      </c>
      <c r="S9" s="11" t="str">
        <f>"003878"</f>
        <v>003878</v>
      </c>
      <c r="T9" s="10">
        <v>43297</v>
      </c>
      <c r="U9" s="14">
        <v>6.1474700000000002</v>
      </c>
      <c r="V9" s="14">
        <v>0.43397999999999998</v>
      </c>
      <c r="W9" s="14">
        <v>5.7134900000000002</v>
      </c>
      <c r="X9" s="11">
        <v>127</v>
      </c>
      <c r="Y9" s="10">
        <v>43299</v>
      </c>
      <c r="Z9" s="11">
        <v>9620096296</v>
      </c>
      <c r="AA9" s="12" t="s">
        <v>78</v>
      </c>
      <c r="AB9" s="11" t="s">
        <v>79</v>
      </c>
      <c r="AC9" s="12" t="s">
        <v>80</v>
      </c>
      <c r="AD9" s="11" t="s">
        <v>81</v>
      </c>
      <c r="AE9" s="12" t="s">
        <v>82</v>
      </c>
      <c r="AF9" s="14">
        <v>6.14747E-2</v>
      </c>
      <c r="AG9" s="11" t="s">
        <v>44</v>
      </c>
    </row>
    <row r="10" spans="1:33" x14ac:dyDescent="0.2">
      <c r="A10" s="8">
        <v>3387</v>
      </c>
      <c r="B10" s="9" t="s">
        <v>69</v>
      </c>
      <c r="C10" s="10">
        <v>43299</v>
      </c>
      <c r="D10" s="11">
        <v>3</v>
      </c>
      <c r="E10" s="12" t="s">
        <v>34</v>
      </c>
      <c r="F10" s="12" t="s">
        <v>35</v>
      </c>
      <c r="G10" s="12" t="s">
        <v>35</v>
      </c>
      <c r="H10" s="12" t="s">
        <v>35</v>
      </c>
      <c r="I10" s="11" t="s">
        <v>83</v>
      </c>
      <c r="J10" s="12" t="s">
        <v>84</v>
      </c>
      <c r="K10" s="13" t="s">
        <v>85</v>
      </c>
      <c r="L10" s="11" t="str">
        <f>"000023"</f>
        <v>000023</v>
      </c>
      <c r="M10" s="10">
        <v>42706</v>
      </c>
      <c r="N10" s="11" t="str">
        <f>"000040"</f>
        <v>000040</v>
      </c>
      <c r="O10" s="10">
        <v>43124</v>
      </c>
      <c r="P10" s="11" t="str">
        <f>"000040"</f>
        <v>000040</v>
      </c>
      <c r="Q10" s="10">
        <v>43124</v>
      </c>
      <c r="R10" s="11">
        <v>16</v>
      </c>
      <c r="S10" s="11" t="str">
        <f>"004349"</f>
        <v>004349</v>
      </c>
      <c r="T10" s="10">
        <v>43306</v>
      </c>
      <c r="U10" s="14">
        <v>3.5288599999999999</v>
      </c>
      <c r="V10" s="14">
        <v>0.27827000000000002</v>
      </c>
      <c r="W10" s="14">
        <v>3.2505899999999999</v>
      </c>
      <c r="X10" s="11">
        <v>127</v>
      </c>
      <c r="Y10" s="10">
        <v>43299</v>
      </c>
      <c r="Z10" s="11">
        <v>9341423529</v>
      </c>
      <c r="AA10" s="12" t="s">
        <v>86</v>
      </c>
      <c r="AB10" s="11" t="s">
        <v>79</v>
      </c>
      <c r="AC10" s="12" t="s">
        <v>80</v>
      </c>
      <c r="AD10" s="11" t="s">
        <v>81</v>
      </c>
      <c r="AE10" s="12" t="s">
        <v>82</v>
      </c>
      <c r="AF10" s="14">
        <v>3.5288599999999996E-2</v>
      </c>
      <c r="AG10" s="11" t="s">
        <v>44</v>
      </c>
    </row>
    <row r="11" spans="1:33" x14ac:dyDescent="0.2">
      <c r="A11" s="8">
        <v>3388</v>
      </c>
      <c r="B11" s="9" t="s">
        <v>69</v>
      </c>
      <c r="C11" s="10">
        <v>43299</v>
      </c>
      <c r="D11" s="11">
        <v>3</v>
      </c>
      <c r="E11" s="12" t="s">
        <v>34</v>
      </c>
      <c r="F11" s="12" t="s">
        <v>35</v>
      </c>
      <c r="G11" s="12" t="s">
        <v>35</v>
      </c>
      <c r="H11" s="12" t="s">
        <v>35</v>
      </c>
      <c r="I11" s="11" t="s">
        <v>76</v>
      </c>
      <c r="J11" s="12" t="s">
        <v>77</v>
      </c>
      <c r="K11" s="13" t="s">
        <v>38</v>
      </c>
      <c r="L11" s="11" t="str">
        <f>"000024"</f>
        <v>000024</v>
      </c>
      <c r="M11" s="10">
        <v>42716</v>
      </c>
      <c r="N11" s="11" t="str">
        <f>"000036"</f>
        <v>000036</v>
      </c>
      <c r="O11" s="10">
        <v>43124</v>
      </c>
      <c r="P11" s="11" t="str">
        <f>"000036"</f>
        <v>000036</v>
      </c>
      <c r="Q11" s="10">
        <v>43124</v>
      </c>
      <c r="R11" s="11">
        <v>16</v>
      </c>
      <c r="S11" s="11" t="str">
        <f>"003878"</f>
        <v>003878</v>
      </c>
      <c r="T11" s="10">
        <v>43297</v>
      </c>
      <c r="U11" s="14">
        <v>8.5844100000000001</v>
      </c>
      <c r="V11" s="14">
        <v>0.61612999999999996</v>
      </c>
      <c r="W11" s="14">
        <v>7.96828</v>
      </c>
      <c r="X11" s="11">
        <v>127</v>
      </c>
      <c r="Y11" s="10">
        <v>43299</v>
      </c>
      <c r="Z11" s="11">
        <v>9620096296</v>
      </c>
      <c r="AA11" s="12" t="s">
        <v>78</v>
      </c>
      <c r="AB11" s="11" t="s">
        <v>79</v>
      </c>
      <c r="AC11" s="12" t="s">
        <v>80</v>
      </c>
      <c r="AD11" s="11" t="s">
        <v>81</v>
      </c>
      <c r="AE11" s="12" t="s">
        <v>82</v>
      </c>
      <c r="AF11" s="14">
        <v>8.5844100000000007E-2</v>
      </c>
      <c r="AG11" s="11" t="s">
        <v>44</v>
      </c>
    </row>
    <row r="12" spans="1:33" x14ac:dyDescent="0.2">
      <c r="A12" s="8">
        <v>3890</v>
      </c>
      <c r="B12" s="9" t="s">
        <v>69</v>
      </c>
      <c r="C12" s="10">
        <v>43305</v>
      </c>
      <c r="D12" s="11">
        <v>3</v>
      </c>
      <c r="E12" s="12" t="s">
        <v>34</v>
      </c>
      <c r="F12" s="12" t="s">
        <v>35</v>
      </c>
      <c r="G12" s="12" t="s">
        <v>35</v>
      </c>
      <c r="H12" s="12" t="s">
        <v>35</v>
      </c>
      <c r="I12" s="11" t="s">
        <v>87</v>
      </c>
      <c r="J12" s="12" t="s">
        <v>88</v>
      </c>
      <c r="K12" s="13" t="s">
        <v>47</v>
      </c>
      <c r="L12" s="11" t="str">
        <f>"000086"</f>
        <v>000086</v>
      </c>
      <c r="M12" s="10">
        <v>42583</v>
      </c>
      <c r="N12" s="11" t="str">
        <f>"000111"</f>
        <v>000111</v>
      </c>
      <c r="O12" s="10">
        <v>42765</v>
      </c>
      <c r="P12" s="11" t="str">
        <f>"000251"</f>
        <v>000251</v>
      </c>
      <c r="Q12" s="10">
        <v>42765</v>
      </c>
      <c r="R12" s="11">
        <v>16</v>
      </c>
      <c r="S12" s="11" t="str">
        <f>"004134"</f>
        <v>004134</v>
      </c>
      <c r="T12" s="10">
        <v>43301</v>
      </c>
      <c r="U12" s="14">
        <v>24.746220000000001</v>
      </c>
      <c r="V12" s="14">
        <v>3.4332799999999999</v>
      </c>
      <c r="W12" s="14">
        <v>21.312940000000001</v>
      </c>
      <c r="X12" s="11">
        <v>139</v>
      </c>
      <c r="Y12" s="10">
        <v>43305</v>
      </c>
      <c r="Z12" s="11">
        <v>9035609668</v>
      </c>
      <c r="AA12" s="12" t="s">
        <v>89</v>
      </c>
      <c r="AB12" s="11" t="s">
        <v>90</v>
      </c>
      <c r="AC12" s="12" t="s">
        <v>91</v>
      </c>
      <c r="AD12" s="11" t="s">
        <v>42</v>
      </c>
      <c r="AE12" s="12" t="s">
        <v>43</v>
      </c>
      <c r="AF12" s="14">
        <v>0.24746220000000002</v>
      </c>
      <c r="AG12" s="11" t="s">
        <v>44</v>
      </c>
    </row>
    <row r="13" spans="1:33" x14ac:dyDescent="0.2">
      <c r="A13" s="8">
        <v>3891</v>
      </c>
      <c r="B13" s="9" t="s">
        <v>69</v>
      </c>
      <c r="C13" s="10">
        <v>43305</v>
      </c>
      <c r="D13" s="11">
        <v>3</v>
      </c>
      <c r="E13" s="12" t="s">
        <v>34</v>
      </c>
      <c r="F13" s="12" t="s">
        <v>35</v>
      </c>
      <c r="G13" s="12" t="s">
        <v>35</v>
      </c>
      <c r="H13" s="12" t="s">
        <v>35</v>
      </c>
      <c r="I13" s="11" t="s">
        <v>92</v>
      </c>
      <c r="J13" s="12" t="s">
        <v>93</v>
      </c>
      <c r="K13" s="13" t="s">
        <v>47</v>
      </c>
      <c r="L13" s="11" t="str">
        <f>"000038"</f>
        <v>000038</v>
      </c>
      <c r="M13" s="10">
        <v>42424</v>
      </c>
      <c r="N13" s="11" t="str">
        <f>"000113"</f>
        <v>000113</v>
      </c>
      <c r="O13" s="10">
        <v>42765</v>
      </c>
      <c r="P13" s="11" t="str">
        <f>"000252"</f>
        <v>000252</v>
      </c>
      <c r="Q13" s="10">
        <v>42765</v>
      </c>
      <c r="R13" s="11">
        <v>16</v>
      </c>
      <c r="S13" s="11" t="str">
        <f>"004136"</f>
        <v>004136</v>
      </c>
      <c r="T13" s="10">
        <v>43301</v>
      </c>
      <c r="U13" s="14">
        <v>11.96462</v>
      </c>
      <c r="V13" s="14">
        <v>1.50756</v>
      </c>
      <c r="W13" s="14">
        <v>10.45706</v>
      </c>
      <c r="X13" s="11">
        <v>139</v>
      </c>
      <c r="Y13" s="10">
        <v>43305</v>
      </c>
      <c r="Z13" s="11">
        <v>9845407336</v>
      </c>
      <c r="AA13" s="12" t="s">
        <v>94</v>
      </c>
      <c r="AB13" s="11" t="s">
        <v>40</v>
      </c>
      <c r="AC13" s="12" t="s">
        <v>41</v>
      </c>
      <c r="AD13" s="11" t="s">
        <v>42</v>
      </c>
      <c r="AE13" s="12" t="s">
        <v>43</v>
      </c>
      <c r="AF13" s="14">
        <v>0.11964619999999999</v>
      </c>
      <c r="AG13" s="11" t="s">
        <v>44</v>
      </c>
    </row>
    <row r="14" spans="1:33" x14ac:dyDescent="0.2">
      <c r="A14" s="8">
        <v>4057</v>
      </c>
      <c r="B14" s="9" t="s">
        <v>69</v>
      </c>
      <c r="C14" s="10">
        <v>43308</v>
      </c>
      <c r="D14" s="11">
        <v>3</v>
      </c>
      <c r="E14" s="12" t="s">
        <v>34</v>
      </c>
      <c r="F14" s="12" t="s">
        <v>35</v>
      </c>
      <c r="G14" s="12" t="s">
        <v>35</v>
      </c>
      <c r="H14" s="12" t="s">
        <v>35</v>
      </c>
      <c r="I14" s="11" t="s">
        <v>83</v>
      </c>
      <c r="J14" s="12" t="s">
        <v>84</v>
      </c>
      <c r="K14" s="13" t="s">
        <v>85</v>
      </c>
      <c r="L14" s="11" t="str">
        <f>"000023"</f>
        <v>000023</v>
      </c>
      <c r="M14" s="10">
        <v>42706</v>
      </c>
      <c r="N14" s="11" t="str">
        <f>"000040"</f>
        <v>000040</v>
      </c>
      <c r="O14" s="10">
        <v>43124</v>
      </c>
      <c r="P14" s="11" t="str">
        <f>"000040"</f>
        <v>000040</v>
      </c>
      <c r="Q14" s="10">
        <v>43124</v>
      </c>
      <c r="R14" s="11">
        <v>16</v>
      </c>
      <c r="S14" s="11" t="str">
        <f>"004349"</f>
        <v>004349</v>
      </c>
      <c r="T14" s="10">
        <v>43306</v>
      </c>
      <c r="U14" s="14">
        <v>2.7462800000000001</v>
      </c>
      <c r="V14" s="14">
        <v>0.22652</v>
      </c>
      <c r="W14" s="14">
        <v>2.5197600000000002</v>
      </c>
      <c r="X14" s="11">
        <v>146</v>
      </c>
      <c r="Y14" s="10">
        <v>43308</v>
      </c>
      <c r="Z14" s="11">
        <v>9341423529</v>
      </c>
      <c r="AA14" s="12" t="s">
        <v>86</v>
      </c>
      <c r="AB14" s="11" t="s">
        <v>79</v>
      </c>
      <c r="AC14" s="12" t="s">
        <v>80</v>
      </c>
      <c r="AD14" s="11" t="s">
        <v>81</v>
      </c>
      <c r="AE14" s="12" t="s">
        <v>82</v>
      </c>
      <c r="AF14" s="14">
        <v>2.7462799999999999E-2</v>
      </c>
      <c r="AG14" s="11" t="s">
        <v>44</v>
      </c>
    </row>
    <row r="15" spans="1:33" x14ac:dyDescent="0.2">
      <c r="A15" s="8">
        <v>4244</v>
      </c>
      <c r="B15" s="9" t="s">
        <v>95</v>
      </c>
      <c r="C15" s="10">
        <v>43315</v>
      </c>
      <c r="D15" s="11">
        <v>3</v>
      </c>
      <c r="E15" s="12" t="s">
        <v>34</v>
      </c>
      <c r="F15" s="12" t="s">
        <v>35</v>
      </c>
      <c r="G15" s="12" t="s">
        <v>35</v>
      </c>
      <c r="H15" s="12" t="s">
        <v>35</v>
      </c>
      <c r="I15" s="11" t="s">
        <v>96</v>
      </c>
      <c r="J15" s="12" t="s">
        <v>97</v>
      </c>
      <c r="K15" s="13" t="s">
        <v>47</v>
      </c>
      <c r="L15" s="11" t="str">
        <f>"000004"</f>
        <v>000004</v>
      </c>
      <c r="M15" s="10">
        <v>42424</v>
      </c>
      <c r="N15" s="11" t="str">
        <f>"000112"</f>
        <v>000112</v>
      </c>
      <c r="O15" s="10">
        <v>42765</v>
      </c>
      <c r="P15" s="11" t="str">
        <f>"000253"</f>
        <v>000253</v>
      </c>
      <c r="Q15" s="10">
        <v>42765</v>
      </c>
      <c r="R15" s="11">
        <v>16</v>
      </c>
      <c r="S15" s="11" t="str">
        <f>"004255"</f>
        <v>004255</v>
      </c>
      <c r="T15" s="10">
        <v>43306</v>
      </c>
      <c r="U15" s="14">
        <v>5.94658</v>
      </c>
      <c r="V15" s="14">
        <v>0.66008999999999995</v>
      </c>
      <c r="W15" s="14">
        <v>5.2864899999999997</v>
      </c>
      <c r="X15" s="11">
        <v>152</v>
      </c>
      <c r="Y15" s="10">
        <v>43315</v>
      </c>
      <c r="Z15" s="11">
        <v>9342436833</v>
      </c>
      <c r="AA15" s="12" t="s">
        <v>98</v>
      </c>
      <c r="AB15" s="11" t="s">
        <v>40</v>
      </c>
      <c r="AC15" s="12" t="s">
        <v>41</v>
      </c>
      <c r="AD15" s="11" t="s">
        <v>42</v>
      </c>
      <c r="AE15" s="12" t="s">
        <v>43</v>
      </c>
      <c r="AF15" s="14">
        <v>5.9465799999999999E-2</v>
      </c>
      <c r="AG15" s="11" t="s">
        <v>44</v>
      </c>
    </row>
    <row r="16" spans="1:33" x14ac:dyDescent="0.2">
      <c r="A16" s="8">
        <v>4245</v>
      </c>
      <c r="B16" s="9" t="s">
        <v>95</v>
      </c>
      <c r="C16" s="10">
        <v>43315</v>
      </c>
      <c r="D16" s="11">
        <v>3</v>
      </c>
      <c r="E16" s="12" t="s">
        <v>34</v>
      </c>
      <c r="F16" s="12" t="s">
        <v>35</v>
      </c>
      <c r="G16" s="12" t="s">
        <v>35</v>
      </c>
      <c r="H16" s="12" t="s">
        <v>35</v>
      </c>
      <c r="I16" s="11" t="s">
        <v>73</v>
      </c>
      <c r="J16" s="12" t="s">
        <v>74</v>
      </c>
      <c r="K16" s="13" t="s">
        <v>38</v>
      </c>
      <c r="L16" s="11" t="str">
        <f>"000008"</f>
        <v>000008</v>
      </c>
      <c r="M16" s="10">
        <v>42355</v>
      </c>
      <c r="N16" s="11" t="str">
        <f>"000007"</f>
        <v>000007</v>
      </c>
      <c r="O16" s="10">
        <v>42543</v>
      </c>
      <c r="P16" s="11" t="str">
        <f>"000007"</f>
        <v>000007</v>
      </c>
      <c r="Q16" s="10">
        <v>42548</v>
      </c>
      <c r="R16" s="11">
        <v>16</v>
      </c>
      <c r="S16" s="11" t="str">
        <f>"010077"</f>
        <v>010077</v>
      </c>
      <c r="T16" s="10">
        <v>43161</v>
      </c>
      <c r="U16" s="14">
        <v>0.83799999999999997</v>
      </c>
      <c r="V16" s="14">
        <v>8.3799999999999999E-2</v>
      </c>
      <c r="W16" s="14">
        <v>0.75419999999999998</v>
      </c>
      <c r="X16" s="11">
        <v>152</v>
      </c>
      <c r="Y16" s="10">
        <v>43315</v>
      </c>
      <c r="Z16" s="11">
        <v>9611192254</v>
      </c>
      <c r="AA16" s="12" t="s">
        <v>99</v>
      </c>
      <c r="AB16" s="11" t="s">
        <v>67</v>
      </c>
      <c r="AC16" s="12" t="s">
        <v>68</v>
      </c>
      <c r="AD16" s="11" t="s">
        <v>51</v>
      </c>
      <c r="AE16" s="12" t="s">
        <v>52</v>
      </c>
      <c r="AF16" s="14">
        <v>8.3800000000000003E-3</v>
      </c>
      <c r="AG16" s="11" t="s">
        <v>44</v>
      </c>
    </row>
    <row r="17" spans="1:33" x14ac:dyDescent="0.2">
      <c r="A17" s="8">
        <v>4706</v>
      </c>
      <c r="B17" s="9" t="s">
        <v>95</v>
      </c>
      <c r="C17" s="10">
        <v>43326</v>
      </c>
      <c r="D17" s="11">
        <v>3</v>
      </c>
      <c r="E17" s="12" t="s">
        <v>34</v>
      </c>
      <c r="F17" s="12" t="s">
        <v>35</v>
      </c>
      <c r="G17" s="12" t="s">
        <v>35</v>
      </c>
      <c r="H17" s="12" t="s">
        <v>35</v>
      </c>
      <c r="I17" s="11" t="s">
        <v>100</v>
      </c>
      <c r="J17" s="12" t="s">
        <v>101</v>
      </c>
      <c r="K17" s="13" t="s">
        <v>65</v>
      </c>
      <c r="L17" s="11" t="str">
        <f>"000041"</f>
        <v>000041</v>
      </c>
      <c r="M17" s="10">
        <v>42864</v>
      </c>
      <c r="N17" s="11" t="str">
        <f>"000046"</f>
        <v>000046</v>
      </c>
      <c r="O17" s="10">
        <v>42916</v>
      </c>
      <c r="P17" s="11" t="str">
        <f>"000092"</f>
        <v>000092</v>
      </c>
      <c r="Q17" s="10">
        <v>42916</v>
      </c>
      <c r="R17" s="11">
        <v>17</v>
      </c>
      <c r="S17" s="11" t="str">
        <f>"005079"</f>
        <v>005079</v>
      </c>
      <c r="T17" s="10">
        <v>43322</v>
      </c>
      <c r="U17" s="14">
        <v>4.8419100000000004</v>
      </c>
      <c r="V17" s="14">
        <v>0.32577</v>
      </c>
      <c r="W17" s="14">
        <v>4.51614</v>
      </c>
      <c r="X17" s="11">
        <v>171</v>
      </c>
      <c r="Y17" s="10">
        <v>43326</v>
      </c>
      <c r="Z17" s="11">
        <v>9448210498</v>
      </c>
      <c r="AA17" s="12" t="s">
        <v>102</v>
      </c>
      <c r="AB17" s="11" t="s">
        <v>40</v>
      </c>
      <c r="AC17" s="12" t="s">
        <v>41</v>
      </c>
      <c r="AD17" s="11" t="s">
        <v>42</v>
      </c>
      <c r="AE17" s="12" t="s">
        <v>43</v>
      </c>
      <c r="AF17" s="14">
        <v>4.8419100000000007E-2</v>
      </c>
      <c r="AG17" s="11" t="s">
        <v>44</v>
      </c>
    </row>
    <row r="18" spans="1:33" x14ac:dyDescent="0.2">
      <c r="A18" s="8">
        <v>4707</v>
      </c>
      <c r="B18" s="9" t="s">
        <v>95</v>
      </c>
      <c r="C18" s="10">
        <v>43326</v>
      </c>
      <c r="D18" s="11">
        <v>3</v>
      </c>
      <c r="E18" s="12" t="s">
        <v>34</v>
      </c>
      <c r="F18" s="12" t="s">
        <v>35</v>
      </c>
      <c r="G18" s="12" t="s">
        <v>35</v>
      </c>
      <c r="H18" s="12" t="s">
        <v>35</v>
      </c>
      <c r="I18" s="11" t="s">
        <v>103</v>
      </c>
      <c r="J18" s="12" t="s">
        <v>104</v>
      </c>
      <c r="K18" s="13" t="s">
        <v>85</v>
      </c>
      <c r="L18" s="11" t="str">
        <f>"000002"</f>
        <v>000002</v>
      </c>
      <c r="M18" s="10">
        <v>42832</v>
      </c>
      <c r="N18" s="11" t="str">
        <f>"000022"</f>
        <v>000022</v>
      </c>
      <c r="O18" s="10">
        <v>42916</v>
      </c>
      <c r="P18" s="11" t="str">
        <f>"000022"</f>
        <v>000022</v>
      </c>
      <c r="Q18" s="10">
        <v>42916</v>
      </c>
      <c r="R18" s="11">
        <v>17</v>
      </c>
      <c r="S18" s="11" t="str">
        <f>"005130"</f>
        <v>005130</v>
      </c>
      <c r="T18" s="10">
        <v>43325</v>
      </c>
      <c r="U18" s="14">
        <v>44.973329999999997</v>
      </c>
      <c r="V18" s="14">
        <v>5.55884</v>
      </c>
      <c r="W18" s="14">
        <v>39.414490000000001</v>
      </c>
      <c r="X18" s="11">
        <v>172</v>
      </c>
      <c r="Y18" s="10">
        <v>43326</v>
      </c>
      <c r="Z18" s="11">
        <v>9900333496</v>
      </c>
      <c r="AA18" s="12" t="s">
        <v>105</v>
      </c>
      <c r="AB18" s="11" t="s">
        <v>106</v>
      </c>
      <c r="AC18" s="12" t="s">
        <v>107</v>
      </c>
      <c r="AD18" s="11" t="s">
        <v>51</v>
      </c>
      <c r="AE18" s="12" t="s">
        <v>52</v>
      </c>
      <c r="AF18" s="14">
        <v>0.44973329999999995</v>
      </c>
      <c r="AG18" s="11" t="s">
        <v>44</v>
      </c>
    </row>
    <row r="19" spans="1:33" x14ac:dyDescent="0.2">
      <c r="A19" s="8">
        <v>4708</v>
      </c>
      <c r="B19" s="9" t="s">
        <v>95</v>
      </c>
      <c r="C19" s="10">
        <v>43326</v>
      </c>
      <c r="D19" s="11">
        <v>3</v>
      </c>
      <c r="E19" s="12" t="s">
        <v>34</v>
      </c>
      <c r="F19" s="12" t="s">
        <v>35</v>
      </c>
      <c r="G19" s="12" t="s">
        <v>35</v>
      </c>
      <c r="H19" s="12" t="s">
        <v>35</v>
      </c>
      <c r="I19" s="11" t="s">
        <v>108</v>
      </c>
      <c r="J19" s="12" t="s">
        <v>109</v>
      </c>
      <c r="K19" s="13" t="s">
        <v>85</v>
      </c>
      <c r="L19" s="11" t="str">
        <f>"000005"</f>
        <v>000005</v>
      </c>
      <c r="M19" s="10">
        <v>42832</v>
      </c>
      <c r="N19" s="11" t="str">
        <f>"000023"</f>
        <v>000023</v>
      </c>
      <c r="O19" s="10">
        <v>42916</v>
      </c>
      <c r="P19" s="11" t="str">
        <f>"000023"</f>
        <v>000023</v>
      </c>
      <c r="Q19" s="10">
        <v>42916</v>
      </c>
      <c r="R19" s="11">
        <v>17</v>
      </c>
      <c r="S19" s="11" t="str">
        <f>"005131"</f>
        <v>005131</v>
      </c>
      <c r="T19" s="10">
        <v>43325</v>
      </c>
      <c r="U19" s="14">
        <v>44.937289999999997</v>
      </c>
      <c r="V19" s="14">
        <v>5.5281900000000004</v>
      </c>
      <c r="W19" s="14">
        <v>39.409100000000002</v>
      </c>
      <c r="X19" s="11">
        <v>172</v>
      </c>
      <c r="Y19" s="10">
        <v>43326</v>
      </c>
      <c r="Z19" s="11">
        <v>9900333496</v>
      </c>
      <c r="AA19" s="12" t="s">
        <v>110</v>
      </c>
      <c r="AB19" s="11" t="s">
        <v>106</v>
      </c>
      <c r="AC19" s="12" t="s">
        <v>107</v>
      </c>
      <c r="AD19" s="11" t="s">
        <v>51</v>
      </c>
      <c r="AE19" s="12" t="s">
        <v>52</v>
      </c>
      <c r="AF19" s="14">
        <v>0.44937289999999996</v>
      </c>
      <c r="AG19" s="11" t="s">
        <v>44</v>
      </c>
    </row>
    <row r="20" spans="1:33" x14ac:dyDescent="0.2">
      <c r="A20" s="8">
        <v>4709</v>
      </c>
      <c r="B20" s="9" t="s">
        <v>95</v>
      </c>
      <c r="C20" s="10">
        <v>43326</v>
      </c>
      <c r="D20" s="11">
        <v>3</v>
      </c>
      <c r="E20" s="12" t="s">
        <v>34</v>
      </c>
      <c r="F20" s="12" t="s">
        <v>35</v>
      </c>
      <c r="G20" s="12" t="s">
        <v>35</v>
      </c>
      <c r="H20" s="12" t="s">
        <v>35</v>
      </c>
      <c r="I20" s="11" t="s">
        <v>111</v>
      </c>
      <c r="J20" s="12" t="s">
        <v>112</v>
      </c>
      <c r="K20" s="13" t="s">
        <v>85</v>
      </c>
      <c r="L20" s="11" t="str">
        <f>"000003"</f>
        <v>000003</v>
      </c>
      <c r="M20" s="10">
        <v>42832</v>
      </c>
      <c r="N20" s="11" t="str">
        <f>"000024"</f>
        <v>000024</v>
      </c>
      <c r="O20" s="10">
        <v>42916</v>
      </c>
      <c r="P20" s="11" t="str">
        <f>"000024"</f>
        <v>000024</v>
      </c>
      <c r="Q20" s="10">
        <v>42916</v>
      </c>
      <c r="R20" s="11">
        <v>17</v>
      </c>
      <c r="S20" s="11" t="str">
        <f>"005132"</f>
        <v>005132</v>
      </c>
      <c r="T20" s="10">
        <v>43325</v>
      </c>
      <c r="U20" s="14">
        <v>29.955539999999999</v>
      </c>
      <c r="V20" s="14">
        <v>3.68554</v>
      </c>
      <c r="W20" s="14">
        <v>26.27</v>
      </c>
      <c r="X20" s="11">
        <v>172</v>
      </c>
      <c r="Y20" s="10">
        <v>43326</v>
      </c>
      <c r="Z20" s="11">
        <v>9900333496</v>
      </c>
      <c r="AA20" s="12" t="s">
        <v>110</v>
      </c>
      <c r="AB20" s="11" t="s">
        <v>106</v>
      </c>
      <c r="AC20" s="12" t="s">
        <v>107</v>
      </c>
      <c r="AD20" s="11" t="s">
        <v>51</v>
      </c>
      <c r="AE20" s="12" t="s">
        <v>52</v>
      </c>
      <c r="AF20" s="14">
        <v>0.29955539999999997</v>
      </c>
      <c r="AG20" s="11" t="s">
        <v>44</v>
      </c>
    </row>
    <row r="21" spans="1:33" x14ac:dyDescent="0.2">
      <c r="A21" s="8">
        <v>4710</v>
      </c>
      <c r="B21" s="9" t="s">
        <v>95</v>
      </c>
      <c r="C21" s="10">
        <v>43326</v>
      </c>
      <c r="D21" s="11">
        <v>3</v>
      </c>
      <c r="E21" s="12" t="s">
        <v>34</v>
      </c>
      <c r="F21" s="12" t="s">
        <v>35</v>
      </c>
      <c r="G21" s="12" t="s">
        <v>35</v>
      </c>
      <c r="H21" s="12" t="s">
        <v>35</v>
      </c>
      <c r="I21" s="11" t="s">
        <v>113</v>
      </c>
      <c r="J21" s="12" t="s">
        <v>114</v>
      </c>
      <c r="K21" s="13" t="s">
        <v>85</v>
      </c>
      <c r="L21" s="11" t="str">
        <f>"000004"</f>
        <v>000004</v>
      </c>
      <c r="M21" s="10">
        <v>42832</v>
      </c>
      <c r="N21" s="11" t="str">
        <f>"000025"</f>
        <v>000025</v>
      </c>
      <c r="O21" s="10">
        <v>42916</v>
      </c>
      <c r="P21" s="11" t="str">
        <f>"000025"</f>
        <v>000025</v>
      </c>
      <c r="Q21" s="10">
        <v>42916</v>
      </c>
      <c r="R21" s="11">
        <v>17</v>
      </c>
      <c r="S21" s="11" t="str">
        <f>"005133"</f>
        <v>005133</v>
      </c>
      <c r="T21" s="10">
        <v>43325</v>
      </c>
      <c r="U21" s="14">
        <v>29.945630000000001</v>
      </c>
      <c r="V21" s="14">
        <v>3.70492</v>
      </c>
      <c r="W21" s="14">
        <v>26.24071</v>
      </c>
      <c r="X21" s="11">
        <v>172</v>
      </c>
      <c r="Y21" s="10">
        <v>43326</v>
      </c>
      <c r="Z21" s="11">
        <v>9900333496</v>
      </c>
      <c r="AA21" s="12" t="s">
        <v>105</v>
      </c>
      <c r="AB21" s="11" t="s">
        <v>106</v>
      </c>
      <c r="AC21" s="12" t="s">
        <v>107</v>
      </c>
      <c r="AD21" s="11" t="s">
        <v>51</v>
      </c>
      <c r="AE21" s="12" t="s">
        <v>52</v>
      </c>
      <c r="AF21" s="14">
        <v>0.29945630000000001</v>
      </c>
      <c r="AG21" s="11" t="s">
        <v>44</v>
      </c>
    </row>
    <row r="22" spans="1:33" x14ac:dyDescent="0.2">
      <c r="A22" s="8">
        <v>5152</v>
      </c>
      <c r="B22" s="9" t="s">
        <v>115</v>
      </c>
      <c r="C22" s="10">
        <v>43346</v>
      </c>
      <c r="D22" s="11">
        <v>3</v>
      </c>
      <c r="E22" s="12" t="s">
        <v>34</v>
      </c>
      <c r="F22" s="12" t="s">
        <v>35</v>
      </c>
      <c r="G22" s="12" t="s">
        <v>35</v>
      </c>
      <c r="H22" s="12" t="s">
        <v>35</v>
      </c>
      <c r="I22" s="11" t="s">
        <v>116</v>
      </c>
      <c r="J22" s="12" t="s">
        <v>117</v>
      </c>
      <c r="K22" s="13" t="s">
        <v>47</v>
      </c>
      <c r="L22" s="11" t="str">
        <f>"000052"</f>
        <v>000052</v>
      </c>
      <c r="M22" s="10">
        <v>43179</v>
      </c>
      <c r="N22" s="11" t="str">
        <f>"000058"</f>
        <v>000058</v>
      </c>
      <c r="O22" s="10">
        <v>43293</v>
      </c>
      <c r="P22" s="11" t="str">
        <f>"000058"</f>
        <v>000058</v>
      </c>
      <c r="Q22" s="10">
        <v>43293</v>
      </c>
      <c r="R22" s="11">
        <v>18</v>
      </c>
      <c r="S22" s="11" t="str">
        <f>"005432"</f>
        <v>005432</v>
      </c>
      <c r="T22" s="10">
        <v>43340</v>
      </c>
      <c r="U22" s="14">
        <v>112.01287000000001</v>
      </c>
      <c r="V22" s="14">
        <v>3.8756400000000002</v>
      </c>
      <c r="W22" s="14">
        <v>108.13723</v>
      </c>
      <c r="X22" s="11">
        <v>187</v>
      </c>
      <c r="Y22" s="10">
        <v>43346</v>
      </c>
      <c r="Z22" s="11">
        <v>9980437373</v>
      </c>
      <c r="AA22" s="12" t="s">
        <v>118</v>
      </c>
      <c r="AB22" s="11" t="s">
        <v>49</v>
      </c>
      <c r="AC22" s="12" t="s">
        <v>50</v>
      </c>
      <c r="AD22" s="11" t="s">
        <v>51</v>
      </c>
      <c r="AE22" s="12" t="s">
        <v>52</v>
      </c>
      <c r="AF22" s="14">
        <f t="shared" ref="AF22:AF37" si="0">U22/100</f>
        <v>1.1201287</v>
      </c>
      <c r="AG22" s="11" t="s">
        <v>53</v>
      </c>
    </row>
    <row r="23" spans="1:33" x14ac:dyDescent="0.2">
      <c r="A23" s="8">
        <v>5153</v>
      </c>
      <c r="B23" s="9" t="s">
        <v>115</v>
      </c>
      <c r="C23" s="10">
        <v>43346</v>
      </c>
      <c r="D23" s="11">
        <v>3</v>
      </c>
      <c r="E23" s="12" t="s">
        <v>34</v>
      </c>
      <c r="F23" s="12" t="s">
        <v>35</v>
      </c>
      <c r="G23" s="12" t="s">
        <v>35</v>
      </c>
      <c r="H23" s="12" t="s">
        <v>35</v>
      </c>
      <c r="I23" s="11" t="s">
        <v>119</v>
      </c>
      <c r="J23" s="12" t="s">
        <v>120</v>
      </c>
      <c r="K23" s="13" t="s">
        <v>121</v>
      </c>
      <c r="L23" s="11" t="str">
        <f>"000016"</f>
        <v>000016</v>
      </c>
      <c r="M23" s="10">
        <v>42985</v>
      </c>
      <c r="N23" s="11" t="str">
        <f>"000014"</f>
        <v>000014</v>
      </c>
      <c r="O23" s="10">
        <v>43050</v>
      </c>
      <c r="P23" s="11" t="str">
        <f>"000026"</f>
        <v>000026</v>
      </c>
      <c r="Q23" s="10">
        <v>43050</v>
      </c>
      <c r="R23" s="11">
        <v>18</v>
      </c>
      <c r="S23" s="11" t="str">
        <f>"005542"</f>
        <v>005542</v>
      </c>
      <c r="T23" s="10">
        <v>43341</v>
      </c>
      <c r="U23" s="14">
        <v>39.986849999999997</v>
      </c>
      <c r="V23" s="14">
        <v>4.6384800000000004</v>
      </c>
      <c r="W23" s="14">
        <v>35.348370000000003</v>
      </c>
      <c r="X23" s="11">
        <v>191</v>
      </c>
      <c r="Y23" s="10">
        <v>43346</v>
      </c>
      <c r="Z23" s="11">
        <v>9035609668</v>
      </c>
      <c r="AA23" s="12" t="s">
        <v>122</v>
      </c>
      <c r="AB23" s="11" t="s">
        <v>123</v>
      </c>
      <c r="AC23" s="12" t="s">
        <v>124</v>
      </c>
      <c r="AD23" s="11" t="s">
        <v>42</v>
      </c>
      <c r="AE23" s="12" t="s">
        <v>43</v>
      </c>
      <c r="AF23" s="14">
        <f t="shared" si="0"/>
        <v>0.39986849999999996</v>
      </c>
      <c r="AG23" s="11" t="s">
        <v>44</v>
      </c>
    </row>
    <row r="24" spans="1:33" x14ac:dyDescent="0.2">
      <c r="A24" s="8">
        <v>5154</v>
      </c>
      <c r="B24" s="9" t="s">
        <v>115</v>
      </c>
      <c r="C24" s="10">
        <v>43346</v>
      </c>
      <c r="D24" s="11">
        <v>3</v>
      </c>
      <c r="E24" s="12" t="s">
        <v>34</v>
      </c>
      <c r="F24" s="12" t="s">
        <v>35</v>
      </c>
      <c r="G24" s="12" t="s">
        <v>35</v>
      </c>
      <c r="H24" s="12" t="s">
        <v>35</v>
      </c>
      <c r="I24" s="11" t="s">
        <v>125</v>
      </c>
      <c r="J24" s="12" t="s">
        <v>126</v>
      </c>
      <c r="K24" s="13" t="s">
        <v>61</v>
      </c>
      <c r="L24" s="11" t="str">
        <f>"000012"</f>
        <v>000012</v>
      </c>
      <c r="M24" s="10">
        <v>42984</v>
      </c>
      <c r="N24" s="11" t="str">
        <f>"000016"</f>
        <v>000016</v>
      </c>
      <c r="O24" s="10">
        <v>43053</v>
      </c>
      <c r="P24" s="11" t="str">
        <f>"000029"</f>
        <v>000029</v>
      </c>
      <c r="Q24" s="10">
        <v>43053</v>
      </c>
      <c r="R24" s="11">
        <v>18</v>
      </c>
      <c r="S24" s="11" t="str">
        <f>"005544"</f>
        <v>005544</v>
      </c>
      <c r="T24" s="10">
        <v>43341</v>
      </c>
      <c r="U24" s="14">
        <v>49.949759999999998</v>
      </c>
      <c r="V24" s="14">
        <v>5.7941700000000003</v>
      </c>
      <c r="W24" s="14">
        <v>44.155589999999997</v>
      </c>
      <c r="X24" s="11">
        <v>191</v>
      </c>
      <c r="Y24" s="10">
        <v>43346</v>
      </c>
      <c r="Z24" s="11">
        <v>9035609668</v>
      </c>
      <c r="AA24" s="12" t="s">
        <v>122</v>
      </c>
      <c r="AB24" s="11" t="s">
        <v>127</v>
      </c>
      <c r="AC24" s="12" t="s">
        <v>128</v>
      </c>
      <c r="AD24" s="11" t="s">
        <v>42</v>
      </c>
      <c r="AE24" s="12" t="s">
        <v>43</v>
      </c>
      <c r="AF24" s="14">
        <f t="shared" si="0"/>
        <v>0.49949759999999999</v>
      </c>
      <c r="AG24" s="11" t="s">
        <v>44</v>
      </c>
    </row>
    <row r="25" spans="1:33" x14ac:dyDescent="0.2">
      <c r="A25" s="8">
        <v>5155</v>
      </c>
      <c r="B25" s="9" t="s">
        <v>115</v>
      </c>
      <c r="C25" s="10">
        <v>43346</v>
      </c>
      <c r="D25" s="11">
        <v>3</v>
      </c>
      <c r="E25" s="12" t="s">
        <v>34</v>
      </c>
      <c r="F25" s="12" t="s">
        <v>35</v>
      </c>
      <c r="G25" s="12" t="s">
        <v>35</v>
      </c>
      <c r="H25" s="12" t="s">
        <v>35</v>
      </c>
      <c r="I25" s="11" t="s">
        <v>129</v>
      </c>
      <c r="J25" s="12" t="s">
        <v>130</v>
      </c>
      <c r="K25" s="13" t="s">
        <v>65</v>
      </c>
      <c r="L25" s="11" t="str">
        <f>"000056"</f>
        <v>000056</v>
      </c>
      <c r="M25" s="10">
        <v>43056</v>
      </c>
      <c r="N25" s="11" t="str">
        <f>"000022"</f>
        <v>000022</v>
      </c>
      <c r="O25" s="10">
        <v>43056</v>
      </c>
      <c r="P25" s="11" t="str">
        <f>"000036"</f>
        <v>000036</v>
      </c>
      <c r="Q25" s="10">
        <v>43056</v>
      </c>
      <c r="R25" s="11">
        <v>17</v>
      </c>
      <c r="S25" s="11" t="str">
        <f>"005545"</f>
        <v>005545</v>
      </c>
      <c r="T25" s="10">
        <v>43341</v>
      </c>
      <c r="U25" s="14">
        <v>9.0273800000000008</v>
      </c>
      <c r="V25" s="14">
        <v>0.37014000000000002</v>
      </c>
      <c r="W25" s="14">
        <v>8.6572399999999998</v>
      </c>
      <c r="X25" s="11">
        <v>191</v>
      </c>
      <c r="Y25" s="10">
        <v>43346</v>
      </c>
      <c r="Z25" s="11">
        <v>8310904044</v>
      </c>
      <c r="AA25" s="12" t="s">
        <v>131</v>
      </c>
      <c r="AB25" s="11" t="s">
        <v>123</v>
      </c>
      <c r="AC25" s="12" t="s">
        <v>124</v>
      </c>
      <c r="AD25" s="11" t="s">
        <v>42</v>
      </c>
      <c r="AE25" s="12" t="s">
        <v>43</v>
      </c>
      <c r="AF25" s="14">
        <f t="shared" si="0"/>
        <v>9.0273800000000015E-2</v>
      </c>
      <c r="AG25" s="11" t="s">
        <v>44</v>
      </c>
    </row>
    <row r="26" spans="1:33" x14ac:dyDescent="0.2">
      <c r="A26" s="8">
        <v>5903</v>
      </c>
      <c r="B26" s="9" t="s">
        <v>132</v>
      </c>
      <c r="C26" s="10">
        <v>43385</v>
      </c>
      <c r="D26" s="11">
        <v>3</v>
      </c>
      <c r="E26" s="12" t="s">
        <v>34</v>
      </c>
      <c r="F26" s="12" t="s">
        <v>35</v>
      </c>
      <c r="G26" s="12" t="s">
        <v>35</v>
      </c>
      <c r="H26" s="12" t="s">
        <v>35</v>
      </c>
      <c r="I26" s="11" t="s">
        <v>133</v>
      </c>
      <c r="J26" s="12" t="s">
        <v>134</v>
      </c>
      <c r="K26" s="13" t="s">
        <v>47</v>
      </c>
      <c r="L26" s="11" t="str">
        <f>"000140"</f>
        <v>000140</v>
      </c>
      <c r="M26" s="10">
        <v>43186</v>
      </c>
      <c r="N26" s="11" t="str">
        <f>"000006"</f>
        <v>000006</v>
      </c>
      <c r="O26" s="10">
        <v>43288</v>
      </c>
      <c r="P26" s="11" t="str">
        <f>"000029"</f>
        <v>000029</v>
      </c>
      <c r="Q26" s="10">
        <v>43288</v>
      </c>
      <c r="R26" s="11">
        <v>16</v>
      </c>
      <c r="S26" s="11" t="str">
        <f>"006300"</f>
        <v>006300</v>
      </c>
      <c r="T26" s="10">
        <v>43380</v>
      </c>
      <c r="U26" s="14">
        <v>96.259010000000004</v>
      </c>
      <c r="V26" s="14">
        <v>3.6370200000000001</v>
      </c>
      <c r="W26" s="14">
        <v>92.621989999999997</v>
      </c>
      <c r="X26" s="11">
        <v>228</v>
      </c>
      <c r="Y26" s="10">
        <v>43385</v>
      </c>
      <c r="Z26" s="11">
        <v>9945580951</v>
      </c>
      <c r="AA26" s="12" t="s">
        <v>135</v>
      </c>
      <c r="AB26" s="11" t="s">
        <v>136</v>
      </c>
      <c r="AC26" s="12" t="s">
        <v>137</v>
      </c>
      <c r="AD26" s="11" t="s">
        <v>42</v>
      </c>
      <c r="AE26" s="12" t="s">
        <v>43</v>
      </c>
      <c r="AF26" s="14">
        <f t="shared" si="0"/>
        <v>0.9625901</v>
      </c>
      <c r="AG26" s="11" t="s">
        <v>53</v>
      </c>
    </row>
    <row r="27" spans="1:33" x14ac:dyDescent="0.2">
      <c r="A27" s="8">
        <v>5904</v>
      </c>
      <c r="B27" s="9" t="s">
        <v>132</v>
      </c>
      <c r="C27" s="10">
        <v>43385</v>
      </c>
      <c r="D27" s="11">
        <v>3</v>
      </c>
      <c r="E27" s="12" t="s">
        <v>34</v>
      </c>
      <c r="F27" s="12" t="s">
        <v>35</v>
      </c>
      <c r="G27" s="12" t="s">
        <v>35</v>
      </c>
      <c r="H27" s="12" t="s">
        <v>35</v>
      </c>
      <c r="I27" s="11" t="s">
        <v>133</v>
      </c>
      <c r="J27" s="12" t="s">
        <v>134</v>
      </c>
      <c r="K27" s="13" t="s">
        <v>47</v>
      </c>
      <c r="L27" s="11" t="str">
        <f>"000140"</f>
        <v>000140</v>
      </c>
      <c r="M27" s="10">
        <v>43186</v>
      </c>
      <c r="N27" s="11" t="str">
        <f>"000006"</f>
        <v>000006</v>
      </c>
      <c r="O27" s="10">
        <v>43288</v>
      </c>
      <c r="P27" s="11" t="str">
        <f>"000029"</f>
        <v>000029</v>
      </c>
      <c r="Q27" s="10">
        <v>43288</v>
      </c>
      <c r="R27" s="11">
        <v>16</v>
      </c>
      <c r="S27" s="11" t="str">
        <f>"006300"</f>
        <v>006300</v>
      </c>
      <c r="T27" s="10">
        <v>43380</v>
      </c>
      <c r="U27" s="14">
        <v>96.259010000000004</v>
      </c>
      <c r="V27" s="14">
        <v>3.6370200000000001</v>
      </c>
      <c r="W27" s="14">
        <v>92.621989999999997</v>
      </c>
      <c r="X27" s="11">
        <v>228</v>
      </c>
      <c r="Y27" s="10">
        <v>43385</v>
      </c>
      <c r="Z27" s="11">
        <v>9945580951</v>
      </c>
      <c r="AA27" s="12" t="s">
        <v>135</v>
      </c>
      <c r="AB27" s="11" t="s">
        <v>136</v>
      </c>
      <c r="AC27" s="12" t="s">
        <v>137</v>
      </c>
      <c r="AD27" s="11" t="s">
        <v>42</v>
      </c>
      <c r="AE27" s="12" t="s">
        <v>43</v>
      </c>
      <c r="AF27" s="14">
        <f t="shared" si="0"/>
        <v>0.9625901</v>
      </c>
      <c r="AG27" s="11" t="s">
        <v>53</v>
      </c>
    </row>
    <row r="28" spans="1:33" x14ac:dyDescent="0.2">
      <c r="A28" s="8">
        <v>7619</v>
      </c>
      <c r="B28" s="9" t="s">
        <v>138</v>
      </c>
      <c r="C28" s="10">
        <v>43438</v>
      </c>
      <c r="D28" s="11">
        <v>3</v>
      </c>
      <c r="E28" s="12" t="s">
        <v>34</v>
      </c>
      <c r="F28" s="12" t="s">
        <v>35</v>
      </c>
      <c r="G28" s="12" t="s">
        <v>35</v>
      </c>
      <c r="H28" s="12" t="s">
        <v>35</v>
      </c>
      <c r="I28" s="11" t="s">
        <v>139</v>
      </c>
      <c r="J28" s="12" t="s">
        <v>140</v>
      </c>
      <c r="K28" s="13" t="s">
        <v>65</v>
      </c>
      <c r="L28" s="11" t="str">
        <f>"000007"</f>
        <v>000007</v>
      </c>
      <c r="M28" s="10">
        <v>43270</v>
      </c>
      <c r="N28" s="11" t="str">
        <f>"000013"</f>
        <v>000013</v>
      </c>
      <c r="O28" s="10">
        <v>43357</v>
      </c>
      <c r="P28" s="11" t="str">
        <f>"000058"</f>
        <v>000058</v>
      </c>
      <c r="Q28" s="10">
        <v>43362</v>
      </c>
      <c r="R28" s="11">
        <v>18</v>
      </c>
      <c r="S28" s="11" t="str">
        <f>"007655"</f>
        <v>007655</v>
      </c>
      <c r="T28" s="10">
        <v>43434</v>
      </c>
      <c r="U28" s="14">
        <v>9.0274000000000001</v>
      </c>
      <c r="V28" s="14">
        <v>0.79181999999999997</v>
      </c>
      <c r="W28" s="14">
        <v>8.2355800000000006</v>
      </c>
      <c r="X28" s="11">
        <v>284</v>
      </c>
      <c r="Y28" s="10">
        <v>43438</v>
      </c>
      <c r="Z28" s="11">
        <v>9035609668</v>
      </c>
      <c r="AA28" s="12" t="s">
        <v>89</v>
      </c>
      <c r="AB28" s="11" t="s">
        <v>136</v>
      </c>
      <c r="AC28" s="12" t="s">
        <v>137</v>
      </c>
      <c r="AD28" s="11" t="s">
        <v>42</v>
      </c>
      <c r="AE28" s="12" t="s">
        <v>43</v>
      </c>
      <c r="AF28" s="14">
        <f t="shared" si="0"/>
        <v>9.0274000000000007E-2</v>
      </c>
      <c r="AG28" s="11" t="s">
        <v>141</v>
      </c>
    </row>
    <row r="29" spans="1:33" x14ac:dyDescent="0.2">
      <c r="A29" s="8">
        <v>7620</v>
      </c>
      <c r="B29" s="9" t="s">
        <v>138</v>
      </c>
      <c r="C29" s="10">
        <v>43438</v>
      </c>
      <c r="D29" s="11">
        <v>3</v>
      </c>
      <c r="E29" s="12" t="s">
        <v>34</v>
      </c>
      <c r="F29" s="12" t="s">
        <v>35</v>
      </c>
      <c r="G29" s="12" t="s">
        <v>35</v>
      </c>
      <c r="H29" s="12" t="s">
        <v>35</v>
      </c>
      <c r="I29" s="11" t="s">
        <v>142</v>
      </c>
      <c r="J29" s="12" t="s">
        <v>143</v>
      </c>
      <c r="K29" s="13" t="s">
        <v>144</v>
      </c>
      <c r="L29" s="11" t="str">
        <f>"000006"</f>
        <v>000006</v>
      </c>
      <c r="M29" s="10">
        <v>43265</v>
      </c>
      <c r="N29" s="11" t="str">
        <f>"000014"</f>
        <v>000014</v>
      </c>
      <c r="O29" s="10">
        <v>43370</v>
      </c>
      <c r="P29" s="11" t="str">
        <f>"000061"</f>
        <v>000061</v>
      </c>
      <c r="Q29" s="10">
        <v>43376</v>
      </c>
      <c r="R29" s="11">
        <v>18</v>
      </c>
      <c r="S29" s="11" t="str">
        <f>"007659"</f>
        <v>007659</v>
      </c>
      <c r="T29" s="10">
        <v>43434</v>
      </c>
      <c r="U29" s="14">
        <v>15.02962</v>
      </c>
      <c r="V29" s="14">
        <v>1.7539</v>
      </c>
      <c r="W29" s="14">
        <v>13.27572</v>
      </c>
      <c r="X29" s="11">
        <v>284</v>
      </c>
      <c r="Y29" s="10">
        <v>43438</v>
      </c>
      <c r="Z29" s="11">
        <v>9035609668</v>
      </c>
      <c r="AA29" s="12" t="s">
        <v>89</v>
      </c>
      <c r="AB29" s="11" t="s">
        <v>136</v>
      </c>
      <c r="AC29" s="12" t="s">
        <v>137</v>
      </c>
      <c r="AD29" s="11" t="s">
        <v>42</v>
      </c>
      <c r="AE29" s="12" t="s">
        <v>43</v>
      </c>
      <c r="AF29" s="14">
        <f t="shared" si="0"/>
        <v>0.15029619999999999</v>
      </c>
      <c r="AG29" s="11" t="s">
        <v>141</v>
      </c>
    </row>
    <row r="30" spans="1:33" x14ac:dyDescent="0.2">
      <c r="A30" s="8">
        <v>7687</v>
      </c>
      <c r="B30" s="9" t="s">
        <v>138</v>
      </c>
      <c r="C30" s="10">
        <v>43448</v>
      </c>
      <c r="D30" s="11">
        <v>3</v>
      </c>
      <c r="E30" s="12" t="s">
        <v>34</v>
      </c>
      <c r="F30" s="12" t="s">
        <v>35</v>
      </c>
      <c r="G30" s="12" t="s">
        <v>35</v>
      </c>
      <c r="H30" s="12" t="s">
        <v>35</v>
      </c>
      <c r="I30" s="11" t="s">
        <v>145</v>
      </c>
      <c r="J30" s="12" t="s">
        <v>146</v>
      </c>
      <c r="K30" s="13" t="s">
        <v>85</v>
      </c>
      <c r="L30" s="11" t="str">
        <f>"000013"</f>
        <v>000013</v>
      </c>
      <c r="M30" s="10">
        <v>42893</v>
      </c>
      <c r="N30" s="11" t="str">
        <f>""</f>
        <v/>
      </c>
      <c r="O30" s="10">
        <v>43064</v>
      </c>
      <c r="P30" s="11" t="str">
        <f>""</f>
        <v/>
      </c>
      <c r="Q30" s="10"/>
      <c r="R30" s="11">
        <v>16</v>
      </c>
      <c r="S30" s="11" t="str">
        <f>""</f>
        <v/>
      </c>
      <c r="T30" s="10"/>
      <c r="U30" s="14">
        <v>186.06504000000001</v>
      </c>
      <c r="V30" s="14">
        <v>20.069690000000001</v>
      </c>
      <c r="W30" s="14">
        <v>165.99535</v>
      </c>
      <c r="X30" s="11">
        <v>292</v>
      </c>
      <c r="Y30" s="10">
        <v>43448</v>
      </c>
      <c r="Z30" s="11">
        <v>9900333496</v>
      </c>
      <c r="AA30" s="12" t="s">
        <v>147</v>
      </c>
      <c r="AB30" s="11" t="s">
        <v>67</v>
      </c>
      <c r="AC30" s="12" t="s">
        <v>68</v>
      </c>
      <c r="AD30" s="11" t="s">
        <v>51</v>
      </c>
      <c r="AE30" s="12" t="s">
        <v>52</v>
      </c>
      <c r="AF30" s="14">
        <f t="shared" si="0"/>
        <v>1.8606504000000001</v>
      </c>
      <c r="AG30" s="11" t="s">
        <v>44</v>
      </c>
    </row>
    <row r="31" spans="1:33" x14ac:dyDescent="0.2">
      <c r="A31" s="8">
        <v>8513</v>
      </c>
      <c r="B31" s="9" t="s">
        <v>148</v>
      </c>
      <c r="C31" s="10">
        <v>43475</v>
      </c>
      <c r="D31" s="11">
        <v>3</v>
      </c>
      <c r="E31" s="12" t="s">
        <v>34</v>
      </c>
      <c r="F31" s="12" t="s">
        <v>35</v>
      </c>
      <c r="G31" s="12" t="s">
        <v>35</v>
      </c>
      <c r="H31" s="12" t="s">
        <v>35</v>
      </c>
      <c r="I31" s="11" t="s">
        <v>149</v>
      </c>
      <c r="J31" s="12" t="s">
        <v>150</v>
      </c>
      <c r="K31" s="13" t="s">
        <v>38</v>
      </c>
      <c r="L31" s="11" t="str">
        <f>"000004"</f>
        <v>000004</v>
      </c>
      <c r="M31" s="10">
        <v>43039</v>
      </c>
      <c r="N31" s="11" t="str">
        <f>"000004"</f>
        <v>000004</v>
      </c>
      <c r="O31" s="10">
        <v>43039</v>
      </c>
      <c r="P31" s="11" t="str">
        <f>"000004"</f>
        <v>000004</v>
      </c>
      <c r="Q31" s="10">
        <v>43039</v>
      </c>
      <c r="R31" s="11"/>
      <c r="S31" s="11" t="str">
        <f>"008137"</f>
        <v>008137</v>
      </c>
      <c r="T31" s="10">
        <v>43455</v>
      </c>
      <c r="U31" s="14">
        <v>21.962070000000001</v>
      </c>
      <c r="V31" s="14">
        <v>0.90044000000000002</v>
      </c>
      <c r="W31" s="14">
        <v>21.061630000000001</v>
      </c>
      <c r="X31" s="11">
        <v>320</v>
      </c>
      <c r="Y31" s="10">
        <v>43475</v>
      </c>
      <c r="Z31" s="11">
        <v>9620096296</v>
      </c>
      <c r="AA31" s="12" t="s">
        <v>151</v>
      </c>
      <c r="AB31" s="11" t="s">
        <v>40</v>
      </c>
      <c r="AC31" s="12" t="s">
        <v>41</v>
      </c>
      <c r="AD31" s="11" t="s">
        <v>81</v>
      </c>
      <c r="AE31" s="12" t="s">
        <v>82</v>
      </c>
      <c r="AF31" s="14">
        <f t="shared" si="0"/>
        <v>0.2196207</v>
      </c>
      <c r="AG31" s="11" t="s">
        <v>44</v>
      </c>
    </row>
    <row r="32" spans="1:33" x14ac:dyDescent="0.2">
      <c r="A32" s="8">
        <v>8714</v>
      </c>
      <c r="B32" s="9" t="s">
        <v>148</v>
      </c>
      <c r="C32" s="10">
        <v>43486</v>
      </c>
      <c r="D32" s="11">
        <v>3</v>
      </c>
      <c r="E32" s="12" t="s">
        <v>34</v>
      </c>
      <c r="F32" s="12" t="s">
        <v>35</v>
      </c>
      <c r="G32" s="12" t="s">
        <v>35</v>
      </c>
      <c r="H32" s="12" t="s">
        <v>35</v>
      </c>
      <c r="I32" s="11" t="s">
        <v>152</v>
      </c>
      <c r="J32" s="12" t="s">
        <v>153</v>
      </c>
      <c r="K32" s="13" t="s">
        <v>65</v>
      </c>
      <c r="L32" s="11" t="str">
        <f>"000117"</f>
        <v>000117</v>
      </c>
      <c r="M32" s="10">
        <v>43184</v>
      </c>
      <c r="N32" s="11" t="str">
        <f>"000138"</f>
        <v>000138</v>
      </c>
      <c r="O32" s="10">
        <v>43455</v>
      </c>
      <c r="P32" s="11" t="str">
        <f>"000137"</f>
        <v>000137</v>
      </c>
      <c r="Q32" s="10">
        <v>43455</v>
      </c>
      <c r="R32" s="11"/>
      <c r="S32" s="11" t="str">
        <f>"008907"</f>
        <v>008907</v>
      </c>
      <c r="T32" s="10">
        <v>43484</v>
      </c>
      <c r="U32" s="14">
        <v>99.996409999999997</v>
      </c>
      <c r="V32" s="14">
        <v>9.8853600000000004</v>
      </c>
      <c r="W32" s="14">
        <v>90.111050000000006</v>
      </c>
      <c r="X32" s="11">
        <v>330</v>
      </c>
      <c r="Y32" s="10">
        <v>43486</v>
      </c>
      <c r="Z32" s="11">
        <v>9449863064</v>
      </c>
      <c r="AA32" s="12" t="s">
        <v>154</v>
      </c>
      <c r="AB32" s="11" t="s">
        <v>155</v>
      </c>
      <c r="AC32" s="12" t="s">
        <v>156</v>
      </c>
      <c r="AD32" s="11" t="s">
        <v>51</v>
      </c>
      <c r="AE32" s="12" t="s">
        <v>52</v>
      </c>
      <c r="AF32" s="14">
        <f t="shared" si="0"/>
        <v>0.99996410000000002</v>
      </c>
      <c r="AG32" s="11" t="s">
        <v>53</v>
      </c>
    </row>
    <row r="33" spans="1:33" x14ac:dyDescent="0.2">
      <c r="A33" s="8">
        <v>8776</v>
      </c>
      <c r="B33" s="9" t="s">
        <v>148</v>
      </c>
      <c r="C33" s="10">
        <v>43486</v>
      </c>
      <c r="D33" s="11">
        <v>3</v>
      </c>
      <c r="E33" s="12" t="s">
        <v>34</v>
      </c>
      <c r="F33" s="12" t="s">
        <v>35</v>
      </c>
      <c r="G33" s="12" t="s">
        <v>35</v>
      </c>
      <c r="H33" s="12" t="s">
        <v>35</v>
      </c>
      <c r="I33" s="11" t="s">
        <v>157</v>
      </c>
      <c r="J33" s="12" t="s">
        <v>158</v>
      </c>
      <c r="K33" s="13" t="s">
        <v>47</v>
      </c>
      <c r="L33" s="11" t="str">
        <f>"000081"</f>
        <v>000081</v>
      </c>
      <c r="M33" s="10">
        <v>43420</v>
      </c>
      <c r="N33" s="11" t="str">
        <f>"000029"</f>
        <v>000029</v>
      </c>
      <c r="O33" s="10">
        <v>43447</v>
      </c>
      <c r="P33" s="11" t="str">
        <f>"000091"</f>
        <v>000091</v>
      </c>
      <c r="Q33" s="10">
        <v>43454</v>
      </c>
      <c r="R33" s="11"/>
      <c r="S33" s="11" t="str">
        <f>"008918"</f>
        <v>008918</v>
      </c>
      <c r="T33" s="10">
        <v>43485</v>
      </c>
      <c r="U33" s="14">
        <v>275.19438000000002</v>
      </c>
      <c r="V33" s="14">
        <v>15.921950000000001</v>
      </c>
      <c r="W33" s="14">
        <v>259.27242999999999</v>
      </c>
      <c r="X33" s="11">
        <v>331</v>
      </c>
      <c r="Y33" s="10">
        <v>43486</v>
      </c>
      <c r="Z33" s="11">
        <v>9886213563</v>
      </c>
      <c r="AA33" s="12" t="s">
        <v>159</v>
      </c>
      <c r="AB33" s="11" t="s">
        <v>160</v>
      </c>
      <c r="AC33" s="12" t="s">
        <v>161</v>
      </c>
      <c r="AD33" s="11" t="s">
        <v>42</v>
      </c>
      <c r="AE33" s="12" t="s">
        <v>43</v>
      </c>
      <c r="AF33" s="14">
        <f t="shared" si="0"/>
        <v>2.7519438000000003</v>
      </c>
      <c r="AG33" s="11" t="s">
        <v>141</v>
      </c>
    </row>
    <row r="34" spans="1:33" x14ac:dyDescent="0.2">
      <c r="A34" s="8">
        <v>9069</v>
      </c>
      <c r="B34" s="9" t="s">
        <v>162</v>
      </c>
      <c r="C34" s="10">
        <v>43507</v>
      </c>
      <c r="D34" s="11">
        <v>3</v>
      </c>
      <c r="E34" s="12" t="s">
        <v>34</v>
      </c>
      <c r="F34" s="12" t="s">
        <v>35</v>
      </c>
      <c r="G34" s="12" t="s">
        <v>35</v>
      </c>
      <c r="H34" s="12" t="s">
        <v>35</v>
      </c>
      <c r="I34" s="11" t="s">
        <v>163</v>
      </c>
      <c r="J34" s="12" t="s">
        <v>164</v>
      </c>
      <c r="K34" s="13" t="s">
        <v>85</v>
      </c>
      <c r="L34" s="11" t="str">
        <f>"000021"</f>
        <v>000021</v>
      </c>
      <c r="M34" s="10">
        <v>42996</v>
      </c>
      <c r="N34" s="11" t="str">
        <f>"000005"</f>
        <v>000005</v>
      </c>
      <c r="O34" s="10">
        <v>42996</v>
      </c>
      <c r="P34" s="11" t="str">
        <f>"000012"</f>
        <v>000012</v>
      </c>
      <c r="Q34" s="10">
        <v>42996</v>
      </c>
      <c r="R34" s="11"/>
      <c r="S34" s="11" t="str">
        <f>"008972"</f>
        <v>008972</v>
      </c>
      <c r="T34" s="10">
        <v>43490</v>
      </c>
      <c r="U34" s="14">
        <v>13.104889999999999</v>
      </c>
      <c r="V34" s="14">
        <v>0.60129999999999995</v>
      </c>
      <c r="W34" s="14">
        <v>12.503590000000001</v>
      </c>
      <c r="X34" s="11">
        <v>347</v>
      </c>
      <c r="Y34" s="10">
        <v>43507</v>
      </c>
      <c r="Z34" s="11">
        <v>9448000937</v>
      </c>
      <c r="AA34" s="12" t="s">
        <v>165</v>
      </c>
      <c r="AB34" s="11" t="s">
        <v>40</v>
      </c>
      <c r="AC34" s="12" t="s">
        <v>41</v>
      </c>
      <c r="AD34" s="11" t="s">
        <v>42</v>
      </c>
      <c r="AE34" s="12" t="s">
        <v>43</v>
      </c>
      <c r="AF34" s="14">
        <f t="shared" si="0"/>
        <v>0.1310489</v>
      </c>
      <c r="AG34" s="11" t="s">
        <v>44</v>
      </c>
    </row>
    <row r="35" spans="1:33" x14ac:dyDescent="0.2">
      <c r="A35" s="8">
        <v>9166</v>
      </c>
      <c r="B35" s="9" t="s">
        <v>162</v>
      </c>
      <c r="C35" s="10">
        <v>43508</v>
      </c>
      <c r="D35" s="11">
        <v>3</v>
      </c>
      <c r="E35" s="12" t="s">
        <v>34</v>
      </c>
      <c r="F35" s="12" t="s">
        <v>35</v>
      </c>
      <c r="G35" s="12" t="s">
        <v>35</v>
      </c>
      <c r="H35" s="12" t="s">
        <v>35</v>
      </c>
      <c r="I35" s="11" t="s">
        <v>63</v>
      </c>
      <c r="J35" s="12" t="s">
        <v>64</v>
      </c>
      <c r="K35" s="13" t="s">
        <v>47</v>
      </c>
      <c r="L35" s="11" t="str">
        <f>"000005"</f>
        <v>000005</v>
      </c>
      <c r="M35" s="10">
        <v>42355</v>
      </c>
      <c r="N35" s="11" t="str">
        <f>"000005"</f>
        <v>000005</v>
      </c>
      <c r="O35" s="10">
        <v>42543</v>
      </c>
      <c r="P35" s="11" t="str">
        <f>"000005"</f>
        <v>000005</v>
      </c>
      <c r="Q35" s="10">
        <v>42548</v>
      </c>
      <c r="R35" s="11"/>
      <c r="S35" s="11" t="str">
        <f>"010075"</f>
        <v>010075</v>
      </c>
      <c r="T35" s="10">
        <v>43161</v>
      </c>
      <c r="U35" s="14">
        <v>115.17299</v>
      </c>
      <c r="V35" s="14">
        <v>8.6496700000000004</v>
      </c>
      <c r="W35" s="14">
        <v>106.52332</v>
      </c>
      <c r="X35" s="11">
        <v>349</v>
      </c>
      <c r="Y35" s="10">
        <v>43508</v>
      </c>
      <c r="Z35" s="11">
        <v>9480345814</v>
      </c>
      <c r="AA35" s="12" t="s">
        <v>66</v>
      </c>
      <c r="AB35" s="11" t="s">
        <v>67</v>
      </c>
      <c r="AC35" s="12" t="s">
        <v>68</v>
      </c>
      <c r="AD35" s="11" t="s">
        <v>51</v>
      </c>
      <c r="AE35" s="12" t="s">
        <v>52</v>
      </c>
      <c r="AF35" s="14">
        <f t="shared" si="0"/>
        <v>1.1517299000000001</v>
      </c>
      <c r="AG35" s="11" t="s">
        <v>44</v>
      </c>
    </row>
    <row r="36" spans="1:33" x14ac:dyDescent="0.2">
      <c r="A36" s="8">
        <v>9187</v>
      </c>
      <c r="B36" s="9" t="s">
        <v>162</v>
      </c>
      <c r="C36" s="10">
        <v>43510</v>
      </c>
      <c r="D36" s="11">
        <v>3</v>
      </c>
      <c r="E36" s="12" t="s">
        <v>34</v>
      </c>
      <c r="F36" s="12" t="s">
        <v>35</v>
      </c>
      <c r="G36" s="12" t="s">
        <v>35</v>
      </c>
      <c r="H36" s="12" t="s">
        <v>35</v>
      </c>
      <c r="I36" s="11" t="s">
        <v>166</v>
      </c>
      <c r="J36" s="12" t="s">
        <v>167</v>
      </c>
      <c r="K36" s="13" t="s">
        <v>65</v>
      </c>
      <c r="L36" s="11" t="str">
        <f>"000060"</f>
        <v>000060</v>
      </c>
      <c r="M36" s="10">
        <v>43061</v>
      </c>
      <c r="N36" s="11" t="str">
        <f>"000025"</f>
        <v>000025</v>
      </c>
      <c r="O36" s="10">
        <v>43091</v>
      </c>
      <c r="P36" s="11" t="str">
        <f>"000053"</f>
        <v>000053</v>
      </c>
      <c r="Q36" s="10">
        <v>43095</v>
      </c>
      <c r="R36" s="11"/>
      <c r="S36" s="11" t="str">
        <f>"009127"</f>
        <v>009127</v>
      </c>
      <c r="T36" s="10">
        <v>43502</v>
      </c>
      <c r="U36" s="14">
        <v>49.531149999999997</v>
      </c>
      <c r="V36" s="14">
        <v>5.40191</v>
      </c>
      <c r="W36" s="14">
        <v>44.129240000000003</v>
      </c>
      <c r="X36" s="11">
        <v>352</v>
      </c>
      <c r="Y36" s="10">
        <v>43510</v>
      </c>
      <c r="Z36" s="11">
        <v>9035609668</v>
      </c>
      <c r="AA36" s="12" t="s">
        <v>122</v>
      </c>
      <c r="AB36" s="11" t="s">
        <v>168</v>
      </c>
      <c r="AC36" s="12" t="s">
        <v>169</v>
      </c>
      <c r="AD36" s="11" t="s">
        <v>42</v>
      </c>
      <c r="AE36" s="12" t="s">
        <v>43</v>
      </c>
      <c r="AF36" s="14">
        <f t="shared" si="0"/>
        <v>0.49531149999999996</v>
      </c>
      <c r="AG36" s="11" t="s">
        <v>44</v>
      </c>
    </row>
    <row r="37" spans="1:33" x14ac:dyDescent="0.2">
      <c r="A37" s="8">
        <v>9653</v>
      </c>
      <c r="B37" s="9" t="s">
        <v>170</v>
      </c>
      <c r="C37" s="10">
        <v>43539</v>
      </c>
      <c r="D37" s="11">
        <v>3</v>
      </c>
      <c r="E37" s="12" t="s">
        <v>34</v>
      </c>
      <c r="F37" s="12" t="s">
        <v>35</v>
      </c>
      <c r="G37" s="12" t="s">
        <v>35</v>
      </c>
      <c r="H37" s="12" t="s">
        <v>35</v>
      </c>
      <c r="I37" s="11" t="s">
        <v>171</v>
      </c>
      <c r="J37" s="12" t="s">
        <v>172</v>
      </c>
      <c r="K37" s="13" t="s">
        <v>38</v>
      </c>
      <c r="L37" s="11" t="str">
        <f>"000014"</f>
        <v>000014</v>
      </c>
      <c r="M37" s="10">
        <v>42852</v>
      </c>
      <c r="N37" s="11" t="str">
        <f>"000044"</f>
        <v>000044</v>
      </c>
      <c r="O37" s="10">
        <v>42916</v>
      </c>
      <c r="P37" s="11" t="str">
        <f>"000094"</f>
        <v>000094</v>
      </c>
      <c r="Q37" s="10">
        <v>42916</v>
      </c>
      <c r="R37" s="11"/>
      <c r="S37" s="11" t="str">
        <f>"009698"</f>
        <v>009698</v>
      </c>
      <c r="T37" s="10">
        <v>43537</v>
      </c>
      <c r="U37" s="14">
        <v>9.4875600000000002</v>
      </c>
      <c r="V37" s="14">
        <v>0.68432999999999999</v>
      </c>
      <c r="W37" s="14">
        <v>8.8032299999999992</v>
      </c>
      <c r="X37" s="11">
        <v>376</v>
      </c>
      <c r="Y37" s="10">
        <v>43539</v>
      </c>
      <c r="Z37" s="11">
        <v>9036202235</v>
      </c>
      <c r="AA37" s="12" t="s">
        <v>173</v>
      </c>
      <c r="AB37" s="11" t="s">
        <v>40</v>
      </c>
      <c r="AC37" s="12" t="s">
        <v>41</v>
      </c>
      <c r="AD37" s="11" t="s">
        <v>42</v>
      </c>
      <c r="AE37" s="12" t="s">
        <v>43</v>
      </c>
      <c r="AF37" s="14">
        <f t="shared" si="0"/>
        <v>9.4875600000000004E-2</v>
      </c>
      <c r="AG37" s="11" t="s">
        <v>44</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2019-06-12T10:55:57Z</dcterms:modified>
</cp:coreProperties>
</file>