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ownloads\2019-20 Budget Input\Budget Performance Report 2018-19\Data for Openwork Page 2018-19 BPR\Contractor Bill Paid (BR)\"/>
    </mc:Choice>
  </mc:AlternateContent>
  <bookViews>
    <workbookView xWindow="0" yWindow="0" windowWidth="15360" windowHeight="7755"/>
  </bookViews>
  <sheets>
    <sheet name="1st Apr 2018 31st Mar 2019" sheetId="1" r:id="rId1"/>
  </sheets>
  <definedNames>
    <definedName name="_xlnm._FilterDatabase" localSheetId="0" hidden="1">'1st Apr 2018 31st Mar 2019'!$A$1:$AG$1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23" i="1" l="1"/>
  <c r="S23" i="1"/>
  <c r="P23" i="1"/>
  <c r="N23" i="1"/>
  <c r="L23" i="1"/>
  <c r="AF22" i="1"/>
  <c r="S22" i="1"/>
  <c r="P22" i="1"/>
  <c r="N22" i="1"/>
  <c r="L22" i="1"/>
  <c r="AF21" i="1"/>
  <c r="S21" i="1"/>
  <c r="P21" i="1"/>
  <c r="N21" i="1"/>
  <c r="L21" i="1"/>
  <c r="AF20" i="1"/>
  <c r="S20" i="1"/>
  <c r="P20" i="1"/>
  <c r="N20" i="1"/>
  <c r="L20" i="1"/>
  <c r="AF19" i="1"/>
  <c r="S19" i="1"/>
  <c r="P19" i="1"/>
  <c r="N19" i="1"/>
  <c r="L19" i="1"/>
  <c r="AF18" i="1"/>
  <c r="S18" i="1"/>
  <c r="P18" i="1"/>
  <c r="N18" i="1"/>
  <c r="L18" i="1"/>
  <c r="AF17" i="1"/>
  <c r="S17" i="1"/>
  <c r="P17" i="1"/>
  <c r="N17" i="1"/>
  <c r="L17" i="1"/>
  <c r="AF16" i="1"/>
  <c r="S16" i="1"/>
  <c r="P16" i="1"/>
  <c r="N16" i="1"/>
  <c r="L16" i="1"/>
  <c r="AF15" i="1"/>
  <c r="S15" i="1"/>
  <c r="P15" i="1"/>
  <c r="N15" i="1"/>
  <c r="L15" i="1"/>
  <c r="AF14" i="1"/>
  <c r="S14" i="1"/>
  <c r="P14" i="1"/>
  <c r="N14" i="1"/>
  <c r="L14" i="1"/>
  <c r="AF13" i="1"/>
  <c r="S13" i="1"/>
  <c r="P13" i="1"/>
  <c r="N13" i="1"/>
  <c r="L13" i="1"/>
  <c r="AF12" i="1"/>
  <c r="S12" i="1"/>
  <c r="P12" i="1"/>
  <c r="N12" i="1"/>
  <c r="L12" i="1"/>
  <c r="AF11" i="1"/>
  <c r="S11" i="1"/>
  <c r="P11" i="1"/>
  <c r="N11" i="1"/>
  <c r="L11" i="1"/>
  <c r="AF10" i="1"/>
  <c r="S10" i="1"/>
  <c r="P10" i="1"/>
  <c r="N10" i="1"/>
  <c r="L10" i="1"/>
  <c r="AF9" i="1"/>
  <c r="S9" i="1"/>
  <c r="P9" i="1"/>
  <c r="N9" i="1"/>
  <c r="L9" i="1"/>
  <c r="S8" i="1"/>
  <c r="P8" i="1"/>
  <c r="N8" i="1"/>
  <c r="L8" i="1"/>
  <c r="S7" i="1"/>
  <c r="P7" i="1"/>
  <c r="N7" i="1"/>
  <c r="L7" i="1"/>
  <c r="S6" i="1"/>
  <c r="P6" i="1"/>
  <c r="N6" i="1"/>
  <c r="L6" i="1"/>
  <c r="S5" i="1"/>
  <c r="P5" i="1"/>
  <c r="N5" i="1"/>
  <c r="L5" i="1"/>
  <c r="S4" i="1"/>
  <c r="P4" i="1"/>
  <c r="N4" i="1"/>
  <c r="L4" i="1"/>
  <c r="S3" i="1"/>
  <c r="P3" i="1"/>
  <c r="N3" i="1"/>
  <c r="L3" i="1"/>
  <c r="S2" i="1"/>
  <c r="P2" i="1"/>
  <c r="N2" i="1"/>
  <c r="L2" i="1"/>
</calcChain>
</file>

<file path=xl/sharedStrings.xml><?xml version="1.0" encoding="utf-8"?>
<sst xmlns="http://schemas.openxmlformats.org/spreadsheetml/2006/main" count="341" uniqueCount="130">
  <si>
    <t>SL No</t>
  </si>
  <si>
    <t>Month</t>
  </si>
  <si>
    <t>Date</t>
  </si>
  <si>
    <t>Ward_No</t>
  </si>
  <si>
    <t>Ward_Name</t>
  </si>
  <si>
    <t>Sub_Division</t>
  </si>
  <si>
    <t>Division</t>
  </si>
  <si>
    <t>Zone</t>
  </si>
  <si>
    <t>Job_Code</t>
  </si>
  <si>
    <t>Job_Description</t>
  </si>
  <si>
    <t>Category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</si>
  <si>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</si>
  <si>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</si>
  <si>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</si>
  <si>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</si>
  <si>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</si>
  <si>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</si>
  <si>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</si>
  <si>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</si>
  <si>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</si>
  <si>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</si>
  <si>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</si>
  <si>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</si>
  <si>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</si>
  <si>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</si>
  <si>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</si>
  <si>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</si>
  <si>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</si>
  <si>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</si>
  <si>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</si>
  <si>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</si>
  <si>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</si>
  <si>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 xml:space="preserve">Current/Pending /Spill over </t>
  </si>
  <si>
    <t>May</t>
  </si>
  <si>
    <t>Gangena Halli</t>
  </si>
  <si>
    <t>Jayachamarajendra Nagara</t>
  </si>
  <si>
    <t>Hebbala</t>
  </si>
  <si>
    <t>East</t>
  </si>
  <si>
    <t>034-16-000005</t>
  </si>
  <si>
    <t>IMPROVEMENTS TO CULVERTS IN WARD NO 34.</t>
  </si>
  <si>
    <t>Roads &amp; Drivablility</t>
  </si>
  <si>
    <t>N. SANTHOSH KUMAR</t>
  </si>
  <si>
    <t>P1771</t>
  </si>
  <si>
    <t>Zone Works - POW Works</t>
  </si>
  <si>
    <t>ddo078</t>
  </si>
  <si>
    <t xml:space="preserve"> Assistant Executive Engineer J C Nagar East Zone</t>
  </si>
  <si>
    <t>Pending</t>
  </si>
  <si>
    <t>June</t>
  </si>
  <si>
    <t>034-17-000028</t>
  </si>
  <si>
    <t>DRILLING OF BOREWELL AND PROVIDING PIPELINE TO EXISTING BOREWELLS AT GANGENA HALLI WARD NO 34</t>
  </si>
  <si>
    <t>Water &amp; Sanitary</t>
  </si>
  <si>
    <t>N Kumara Reddy</t>
  </si>
  <si>
    <t>P1802</t>
  </si>
  <si>
    <t>Water Supply New Areas</t>
  </si>
  <si>
    <t>034-16-000012</t>
  </si>
  <si>
    <t>PROVIDING TRACTOR AND LABOUR FOR REMOVAL OF SILT AND DEBRIS IN WAR NO 34</t>
  </si>
  <si>
    <t>Health &amp; Sanitation</t>
  </si>
  <si>
    <t>July</t>
  </si>
  <si>
    <t>034-16-000001</t>
  </si>
  <si>
    <t>Operation and Maintenance of street lights at Gangenahalli ward no 34 Package E6 for one year.</t>
  </si>
  <si>
    <t>Footpaths &amp; Walkability</t>
  </si>
  <si>
    <t>M/s.Srinath Electricals</t>
  </si>
  <si>
    <t>P0300</t>
  </si>
  <si>
    <t>M and R to Street Lights - Replacement of Burnt Bulbs etc. (Package)</t>
  </si>
  <si>
    <t>ddo089</t>
  </si>
  <si>
    <t xml:space="preserve"> Assistant Executive Engineer Electrical East Zone</t>
  </si>
  <si>
    <t>September</t>
  </si>
  <si>
    <t>034-16-000015</t>
  </si>
  <si>
    <t>Construction of RCC drain near Binny mill road Gangenahalli in ward no 34</t>
  </si>
  <si>
    <t>Devananda</t>
  </si>
  <si>
    <t>P0613</t>
  </si>
  <si>
    <t>Redoing of Road cut Portions (Deposit Contributions)</t>
  </si>
  <si>
    <t>034-16-000010</t>
  </si>
  <si>
    <t>MAINTENANCE OF BOREWELL IN WARD NO 34.</t>
  </si>
  <si>
    <t>M TAIYUB AHMED</t>
  </si>
  <si>
    <t>034-15-000015</t>
  </si>
  <si>
    <t xml:space="preserve"> Providing street lighting accessories to Gangenahalli and J.C.Nagra 34 and 46 </t>
  </si>
  <si>
    <t>P1828</t>
  </si>
  <si>
    <t>Provision of Additional Fittings Streetlights</t>
  </si>
  <si>
    <t>October</t>
  </si>
  <si>
    <t>034-16-000017</t>
  </si>
  <si>
    <t>Asphalting to bad roads in Ward No. 34</t>
  </si>
  <si>
    <t>V.Krishnareddy</t>
  </si>
  <si>
    <t>P3106</t>
  </si>
  <si>
    <t>Nagarothana Works</t>
  </si>
  <si>
    <t>Current</t>
  </si>
  <si>
    <t>034-18-000018</t>
  </si>
  <si>
    <t xml:space="preserve">Providing and Constructing allied works to Indira Canteen in Ward No. 34 Gangenahalli </t>
  </si>
  <si>
    <t>Indira Canteen</t>
  </si>
  <si>
    <t>KRIDL</t>
  </si>
  <si>
    <t>November</t>
  </si>
  <si>
    <t>034-17-000029</t>
  </si>
  <si>
    <t>Providing CC Camera at Garbage Block Spots in ward no 34</t>
  </si>
  <si>
    <t>Crime &amp; Safety</t>
  </si>
  <si>
    <t>N.Kumar Reddy</t>
  </si>
  <si>
    <t>P3110</t>
  </si>
  <si>
    <t>14th Finance Commission Grant Works</t>
  </si>
  <si>
    <t>December</t>
  </si>
  <si>
    <t>034-18-000070</t>
  </si>
  <si>
    <t>DRILLING OF BOREWELL AND PIPE LINE CONNECTION AT GANGENAHALLI AND SURROUNDINGS IN WARD NO 34</t>
  </si>
  <si>
    <t>034-16-000016</t>
  </si>
  <si>
    <t>Improvements and repairs to BBMP School in KHM Block and Anganawadi Kendra in Ambedkar Slum in ward no 34 Gangenahalli</t>
  </si>
  <si>
    <t>Other Ward Works</t>
  </si>
  <si>
    <t>Kumar Reddy.N</t>
  </si>
  <si>
    <t>P0475</t>
  </si>
  <si>
    <t>M and R of Education Buildings</t>
  </si>
  <si>
    <t>034-17-000019</t>
  </si>
  <si>
    <t>Re-Construction of (Burned) dry waste collection centre at Hindu burial ground in Ward No.34</t>
  </si>
  <si>
    <t>Public Amenities</t>
  </si>
  <si>
    <t>Devanand</t>
  </si>
  <si>
    <t>034-17-000030</t>
  </si>
  <si>
    <t>Engagement of Gangman and Hiring of Tractor Tippers for cleaning and Maintenance of road side drains and other cleaning works in works in ward no 34</t>
  </si>
  <si>
    <t>N.Santhosh Kumar</t>
  </si>
  <si>
    <t>March</t>
  </si>
  <si>
    <t>034-17-000018</t>
  </si>
  <si>
    <t>Providing CC road at 3rd main to 2nd Main in Ganganagara Extension in Ward No.34</t>
  </si>
  <si>
    <t>N SudhakarReddy</t>
  </si>
  <si>
    <t>034-17-000009</t>
  </si>
  <si>
    <t>Providing M.S hand railings to footpath at 1st Main to Vani School at Binnymill road in Ward No.34</t>
  </si>
  <si>
    <t>034-17-000010</t>
  </si>
  <si>
    <t>Providing M.S hand railings to footpath at 2nd Main to 4th Main at Binnymill road in Ward No.34</t>
  </si>
  <si>
    <t>034-17-000005</t>
  </si>
  <si>
    <t>Providing RCC drain at 4th main road LD Block in Ward No.34</t>
  </si>
  <si>
    <t>K Shankara Reddy</t>
  </si>
  <si>
    <t>034-17-000015</t>
  </si>
  <si>
    <t>Providing rain water harvesting structure at Ganganagar Extension in Ward No.34</t>
  </si>
  <si>
    <t>Rain Water Harvestin</t>
  </si>
  <si>
    <t>Venkatesh H</t>
  </si>
  <si>
    <t>ddo077</t>
  </si>
  <si>
    <t xml:space="preserve"> Assistant Executive Engineer Hebbal East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</si>
</sst>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tabSelected="1" workbookViewId="0">
      <pane ySplit="1" topLeftCell="A2" activePane="bottomLeft" state="frozen"/>
      <selection activeCell="H1" sqref="H1"/>
      <selection pane="bottomLeft" activeCell="A2" sqref="A2:XFD23"/>
    </sheetView>
  </sheetViews>
  <sheetFormatPr defaultRowHeight="12.75" x14ac:dyDescent="0.2"/>
  <cols>
    <col min="1" max="1" width="6" style="5" bestFit="1" customWidth="1"/>
    <col min="2" max="2" width="9.140625" style="5" bestFit="1" customWidth="1"/>
    <col min="3" max="3" width="9.5703125" style="5" customWidth="1"/>
    <col min="4" max="4" width="8.42578125" style="5" customWidth="1"/>
    <col min="5" max="5" width="16.28515625" style="6" bestFit="1" customWidth="1"/>
    <col min="6" max="6" width="10.7109375" style="6" bestFit="1" customWidth="1"/>
    <col min="7" max="8" width="9.140625" style="6" bestFit="1" customWidth="1"/>
    <col min="9" max="9" width="14.85546875" style="5" customWidth="1"/>
    <col min="10" max="10" width="14.140625" style="4" customWidth="1"/>
    <col min="11" max="11" width="22.85546875" style="5" bestFit="1" customWidth="1"/>
    <col min="12" max="12" width="7.140625" style="5" customWidth="1"/>
    <col min="13" max="13" width="9.7109375" style="5" customWidth="1"/>
    <col min="14" max="14" width="11.85546875" style="5" customWidth="1"/>
    <col min="15" max="15" width="9.42578125" style="5" customWidth="1"/>
    <col min="16" max="16" width="10.28515625" style="5" customWidth="1"/>
    <col min="17" max="17" width="10" style="5" customWidth="1"/>
    <col min="18" max="18" width="7.85546875" style="5" customWidth="1"/>
    <col min="19" max="20" width="9.5703125" style="5" bestFit="1" customWidth="1"/>
    <col min="21" max="21" width="12.7109375" style="7" customWidth="1"/>
    <col min="22" max="22" width="9" style="7" bestFit="1" customWidth="1"/>
    <col min="23" max="23" width="12.140625" style="7" customWidth="1"/>
    <col min="24" max="24" width="6.140625" style="5" customWidth="1"/>
    <col min="25" max="25" width="9.5703125" style="5" bestFit="1" customWidth="1"/>
    <col min="26" max="26" width="11.7109375" style="5" customWidth="1"/>
    <col min="27" max="27" width="18.42578125" style="4" customWidth="1"/>
    <col min="28" max="28" width="7.85546875" style="5" customWidth="1"/>
    <col min="29" max="29" width="16.85546875" style="4" customWidth="1"/>
    <col min="30" max="30" width="9.140625" style="5" customWidth="1"/>
    <col min="31" max="31" width="14.140625" style="4" customWidth="1"/>
    <col min="32" max="32" width="11.42578125" style="5" bestFit="1" customWidth="1"/>
    <col min="33" max="33" width="14" style="5" customWidth="1"/>
    <col min="34" max="16384" width="9.140625" style="4"/>
  </cols>
  <sheetData>
    <row r="1" spans="1:33" s="3" customFormat="1" ht="24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1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1" t="s">
        <v>24</v>
      </c>
      <c r="Z1" s="2" t="s">
        <v>25</v>
      </c>
      <c r="AA1" s="1" t="s">
        <v>26</v>
      </c>
      <c r="AB1" s="1" t="s">
        <v>27</v>
      </c>
      <c r="AC1" s="1" t="s">
        <v>28</v>
      </c>
      <c r="AD1" s="2" t="s">
        <v>29</v>
      </c>
      <c r="AE1" s="1" t="s">
        <v>30</v>
      </c>
      <c r="AF1" s="2" t="s">
        <v>31</v>
      </c>
      <c r="AG1" s="2" t="s">
        <v>32</v>
      </c>
    </row>
    <row r="2" spans="1:33" x14ac:dyDescent="0.2">
      <c r="A2" s="8">
        <v>1172</v>
      </c>
      <c r="B2" s="9" t="s">
        <v>33</v>
      </c>
      <c r="C2" s="10">
        <v>43238</v>
      </c>
      <c r="D2" s="11">
        <v>34</v>
      </c>
      <c r="E2" s="12" t="s">
        <v>34</v>
      </c>
      <c r="F2" s="12" t="s">
        <v>35</v>
      </c>
      <c r="G2" s="12" t="s">
        <v>36</v>
      </c>
      <c r="H2" s="12" t="s">
        <v>37</v>
      </c>
      <c r="I2" s="11" t="s">
        <v>38</v>
      </c>
      <c r="J2" s="12" t="s">
        <v>39</v>
      </c>
      <c r="K2" s="13" t="s">
        <v>40</v>
      </c>
      <c r="L2" s="11" t="str">
        <f>"000032"</f>
        <v>000032</v>
      </c>
      <c r="M2" s="10">
        <v>42473</v>
      </c>
      <c r="N2" s="11" t="str">
        <f>"000029"</f>
        <v>000029</v>
      </c>
      <c r="O2" s="10">
        <v>42607</v>
      </c>
      <c r="P2" s="11" t="str">
        <f>"000226"</f>
        <v>000226</v>
      </c>
      <c r="Q2" s="10">
        <v>42609</v>
      </c>
      <c r="R2" s="11">
        <v>16</v>
      </c>
      <c r="S2" s="11" t="str">
        <f>"001396"</f>
        <v>001396</v>
      </c>
      <c r="T2" s="10">
        <v>43236</v>
      </c>
      <c r="U2" s="14">
        <v>8.9050999999999991</v>
      </c>
      <c r="V2" s="14">
        <v>0.71840999999999999</v>
      </c>
      <c r="W2" s="14">
        <v>8.1866900000000005</v>
      </c>
      <c r="X2" s="11">
        <v>52</v>
      </c>
      <c r="Y2" s="10">
        <v>43238</v>
      </c>
      <c r="Z2" s="11">
        <v>9538904559</v>
      </c>
      <c r="AA2" s="12" t="s">
        <v>41</v>
      </c>
      <c r="AB2" s="11" t="s">
        <v>42</v>
      </c>
      <c r="AC2" s="12" t="s">
        <v>43</v>
      </c>
      <c r="AD2" s="11" t="s">
        <v>44</v>
      </c>
      <c r="AE2" s="12" t="s">
        <v>45</v>
      </c>
      <c r="AF2" s="14">
        <v>8.9050999999999991E-2</v>
      </c>
      <c r="AG2" s="11" t="s">
        <v>46</v>
      </c>
    </row>
    <row r="3" spans="1:33" x14ac:dyDescent="0.2">
      <c r="A3" s="8">
        <v>1999</v>
      </c>
      <c r="B3" s="9" t="s">
        <v>47</v>
      </c>
      <c r="C3" s="10">
        <v>43262</v>
      </c>
      <c r="D3" s="11">
        <v>34</v>
      </c>
      <c r="E3" s="12" t="s">
        <v>34</v>
      </c>
      <c r="F3" s="12" t="s">
        <v>35</v>
      </c>
      <c r="G3" s="12" t="s">
        <v>36</v>
      </c>
      <c r="H3" s="12" t="s">
        <v>37</v>
      </c>
      <c r="I3" s="11" t="s">
        <v>48</v>
      </c>
      <c r="J3" s="12" t="s">
        <v>49</v>
      </c>
      <c r="K3" s="13" t="s">
        <v>50</v>
      </c>
      <c r="L3" s="11" t="str">
        <f>"000038"</f>
        <v>000038</v>
      </c>
      <c r="M3" s="10">
        <v>42879</v>
      </c>
      <c r="N3" s="11" t="str">
        <f>"000042"</f>
        <v>000042</v>
      </c>
      <c r="O3" s="10">
        <v>42916</v>
      </c>
      <c r="P3" s="11" t="str">
        <f>"000101"</f>
        <v>000101</v>
      </c>
      <c r="Q3" s="10">
        <v>42916</v>
      </c>
      <c r="R3" s="11">
        <v>17</v>
      </c>
      <c r="S3" s="11" t="str">
        <f>"002225"</f>
        <v>002225</v>
      </c>
      <c r="T3" s="10">
        <v>43257</v>
      </c>
      <c r="U3" s="14">
        <v>14.373530000000001</v>
      </c>
      <c r="V3" s="14">
        <v>0.88305</v>
      </c>
      <c r="W3" s="14">
        <v>13.49048</v>
      </c>
      <c r="X3" s="11">
        <v>79</v>
      </c>
      <c r="Y3" s="10">
        <v>43262</v>
      </c>
      <c r="Z3" s="11">
        <v>8023330521</v>
      </c>
      <c r="AA3" s="12" t="s">
        <v>51</v>
      </c>
      <c r="AB3" s="11" t="s">
        <v>52</v>
      </c>
      <c r="AC3" s="12" t="s">
        <v>53</v>
      </c>
      <c r="AD3" s="11" t="s">
        <v>44</v>
      </c>
      <c r="AE3" s="12" t="s">
        <v>45</v>
      </c>
      <c r="AF3" s="14">
        <v>0.14373530000000001</v>
      </c>
      <c r="AG3" s="11" t="s">
        <v>46</v>
      </c>
    </row>
    <row r="4" spans="1:33" x14ac:dyDescent="0.2">
      <c r="A4" s="8">
        <v>2493</v>
      </c>
      <c r="B4" s="9" t="s">
        <v>47</v>
      </c>
      <c r="C4" s="10">
        <v>43274</v>
      </c>
      <c r="D4" s="11">
        <v>34</v>
      </c>
      <c r="E4" s="12" t="s">
        <v>34</v>
      </c>
      <c r="F4" s="12" t="s">
        <v>35</v>
      </c>
      <c r="G4" s="12" t="s">
        <v>36</v>
      </c>
      <c r="H4" s="12" t="s">
        <v>37</v>
      </c>
      <c r="I4" s="11" t="s">
        <v>54</v>
      </c>
      <c r="J4" s="12" t="s">
        <v>55</v>
      </c>
      <c r="K4" s="13" t="s">
        <v>56</v>
      </c>
      <c r="L4" s="11" t="str">
        <f>"000064"</f>
        <v>000064</v>
      </c>
      <c r="M4" s="10">
        <v>42511</v>
      </c>
      <c r="N4" s="11" t="str">
        <f>"000313"</f>
        <v>000313</v>
      </c>
      <c r="O4" s="10">
        <v>42671</v>
      </c>
      <c r="P4" s="11" t="str">
        <f>"000313"</f>
        <v>000313</v>
      </c>
      <c r="Q4" s="10">
        <v>42671</v>
      </c>
      <c r="R4" s="11">
        <v>16</v>
      </c>
      <c r="S4" s="11" t="str">
        <f>"002852"</f>
        <v>002852</v>
      </c>
      <c r="T4" s="10">
        <v>43273</v>
      </c>
      <c r="U4" s="14">
        <v>6.8612700000000002</v>
      </c>
      <c r="V4" s="14">
        <v>0.41992000000000002</v>
      </c>
      <c r="W4" s="14">
        <v>6.4413499999999999</v>
      </c>
      <c r="X4" s="11">
        <v>99</v>
      </c>
      <c r="Y4" s="10">
        <v>43274</v>
      </c>
      <c r="Z4" s="11">
        <v>9538904559</v>
      </c>
      <c r="AA4" s="12" t="s">
        <v>41</v>
      </c>
      <c r="AB4" s="11" t="s">
        <v>42</v>
      </c>
      <c r="AC4" s="12" t="s">
        <v>43</v>
      </c>
      <c r="AD4" s="11" t="s">
        <v>44</v>
      </c>
      <c r="AE4" s="12" t="s">
        <v>45</v>
      </c>
      <c r="AF4" s="14">
        <v>6.8612699999999999E-2</v>
      </c>
      <c r="AG4" s="11" t="s">
        <v>46</v>
      </c>
    </row>
    <row r="5" spans="1:33" x14ac:dyDescent="0.2">
      <c r="A5" s="8">
        <v>3454</v>
      </c>
      <c r="B5" s="9" t="s">
        <v>57</v>
      </c>
      <c r="C5" s="10">
        <v>43299</v>
      </c>
      <c r="D5" s="11">
        <v>34</v>
      </c>
      <c r="E5" s="12" t="s">
        <v>34</v>
      </c>
      <c r="F5" s="12" t="s">
        <v>35</v>
      </c>
      <c r="G5" s="12" t="s">
        <v>36</v>
      </c>
      <c r="H5" s="12" t="s">
        <v>37</v>
      </c>
      <c r="I5" s="11" t="s">
        <v>58</v>
      </c>
      <c r="J5" s="12" t="s">
        <v>59</v>
      </c>
      <c r="K5" s="13" t="s">
        <v>60</v>
      </c>
      <c r="L5" s="11" t="str">
        <f>"000018"</f>
        <v>000018</v>
      </c>
      <c r="M5" s="10">
        <v>42947</v>
      </c>
      <c r="N5" s="11" t="str">
        <f>"000174"</f>
        <v>000174</v>
      </c>
      <c r="O5" s="10">
        <v>43152</v>
      </c>
      <c r="P5" s="11" t="str">
        <f>"000163"</f>
        <v>000163</v>
      </c>
      <c r="Q5" s="10">
        <v>43152</v>
      </c>
      <c r="R5" s="11">
        <v>16</v>
      </c>
      <c r="S5" s="11" t="str">
        <f>"003975"</f>
        <v>003975</v>
      </c>
      <c r="T5" s="10">
        <v>43299</v>
      </c>
      <c r="U5" s="14">
        <v>0.45965</v>
      </c>
      <c r="V5" s="14">
        <v>3.2800000000000003E-2</v>
      </c>
      <c r="W5" s="14">
        <v>0.42685000000000001</v>
      </c>
      <c r="X5" s="11">
        <v>127</v>
      </c>
      <c r="Y5" s="10">
        <v>43299</v>
      </c>
      <c r="Z5" s="11">
        <v>9845860866</v>
      </c>
      <c r="AA5" s="12" t="s">
        <v>61</v>
      </c>
      <c r="AB5" s="11" t="s">
        <v>62</v>
      </c>
      <c r="AC5" s="12" t="s">
        <v>63</v>
      </c>
      <c r="AD5" s="11" t="s">
        <v>64</v>
      </c>
      <c r="AE5" s="12" t="s">
        <v>65</v>
      </c>
      <c r="AF5" s="14">
        <v>4.5964999999999999E-3</v>
      </c>
      <c r="AG5" s="11" t="s">
        <v>46</v>
      </c>
    </row>
    <row r="6" spans="1:33" x14ac:dyDescent="0.2">
      <c r="A6" s="8">
        <v>3455</v>
      </c>
      <c r="B6" s="9" t="s">
        <v>57</v>
      </c>
      <c r="C6" s="10">
        <v>43299</v>
      </c>
      <c r="D6" s="11">
        <v>34</v>
      </c>
      <c r="E6" s="12" t="s">
        <v>34</v>
      </c>
      <c r="F6" s="12" t="s">
        <v>35</v>
      </c>
      <c r="G6" s="12" t="s">
        <v>36</v>
      </c>
      <c r="H6" s="12" t="s">
        <v>37</v>
      </c>
      <c r="I6" s="11" t="s">
        <v>58</v>
      </c>
      <c r="J6" s="12" t="s">
        <v>59</v>
      </c>
      <c r="K6" s="13" t="s">
        <v>60</v>
      </c>
      <c r="L6" s="11" t="str">
        <f>"000018"</f>
        <v>000018</v>
      </c>
      <c r="M6" s="10">
        <v>42947</v>
      </c>
      <c r="N6" s="11" t="str">
        <f>"000174"</f>
        <v>000174</v>
      </c>
      <c r="O6" s="10">
        <v>43152</v>
      </c>
      <c r="P6" s="11" t="str">
        <f>"000163"</f>
        <v>000163</v>
      </c>
      <c r="Q6" s="10">
        <v>43152</v>
      </c>
      <c r="R6" s="11">
        <v>16</v>
      </c>
      <c r="S6" s="11" t="str">
        <f>"003975"</f>
        <v>003975</v>
      </c>
      <c r="T6" s="10">
        <v>43299</v>
      </c>
      <c r="U6" s="14">
        <v>4.6307</v>
      </c>
      <c r="V6" s="14">
        <v>0.32919999999999999</v>
      </c>
      <c r="W6" s="14">
        <v>4.3014999999999999</v>
      </c>
      <c r="X6" s="11">
        <v>127</v>
      </c>
      <c r="Y6" s="10">
        <v>43299</v>
      </c>
      <c r="Z6" s="11">
        <v>9845860866</v>
      </c>
      <c r="AA6" s="12" t="s">
        <v>61</v>
      </c>
      <c r="AB6" s="11" t="s">
        <v>62</v>
      </c>
      <c r="AC6" s="12" t="s">
        <v>63</v>
      </c>
      <c r="AD6" s="11" t="s">
        <v>64</v>
      </c>
      <c r="AE6" s="12" t="s">
        <v>65</v>
      </c>
      <c r="AF6" s="14">
        <v>4.6307000000000001E-2</v>
      </c>
      <c r="AG6" s="11" t="s">
        <v>46</v>
      </c>
    </row>
    <row r="7" spans="1:33" x14ac:dyDescent="0.2">
      <c r="A7" s="8">
        <v>3710</v>
      </c>
      <c r="B7" s="9" t="s">
        <v>57</v>
      </c>
      <c r="C7" s="10">
        <v>43301</v>
      </c>
      <c r="D7" s="11">
        <v>34</v>
      </c>
      <c r="E7" s="12" t="s">
        <v>34</v>
      </c>
      <c r="F7" s="12" t="s">
        <v>35</v>
      </c>
      <c r="G7" s="12" t="s">
        <v>36</v>
      </c>
      <c r="H7" s="12" t="s">
        <v>37</v>
      </c>
      <c r="I7" s="11" t="s">
        <v>58</v>
      </c>
      <c r="J7" s="12" t="s">
        <v>59</v>
      </c>
      <c r="K7" s="13" t="s">
        <v>60</v>
      </c>
      <c r="L7" s="11" t="str">
        <f>"000018"</f>
        <v>000018</v>
      </c>
      <c r="M7" s="10">
        <v>42947</v>
      </c>
      <c r="N7" s="11" t="str">
        <f>"000174"</f>
        <v>000174</v>
      </c>
      <c r="O7" s="10">
        <v>43152</v>
      </c>
      <c r="P7" s="11" t="str">
        <f>"000163"</f>
        <v>000163</v>
      </c>
      <c r="Q7" s="10">
        <v>43152</v>
      </c>
      <c r="R7" s="11">
        <v>16</v>
      </c>
      <c r="S7" s="11" t="str">
        <f>"003975"</f>
        <v>003975</v>
      </c>
      <c r="T7" s="10">
        <v>43299</v>
      </c>
      <c r="U7" s="14">
        <v>0.95728000000000002</v>
      </c>
      <c r="V7" s="14">
        <v>9.9940000000000001E-2</v>
      </c>
      <c r="W7" s="14">
        <v>0.85733999999999999</v>
      </c>
      <c r="X7" s="11">
        <v>134</v>
      </c>
      <c r="Y7" s="10">
        <v>43301</v>
      </c>
      <c r="Z7" s="11">
        <v>9845860866</v>
      </c>
      <c r="AA7" s="12" t="s">
        <v>61</v>
      </c>
      <c r="AB7" s="11" t="s">
        <v>62</v>
      </c>
      <c r="AC7" s="12" t="s">
        <v>63</v>
      </c>
      <c r="AD7" s="11" t="s">
        <v>64</v>
      </c>
      <c r="AE7" s="12" t="s">
        <v>65</v>
      </c>
      <c r="AF7" s="14">
        <v>9.5727999999999994E-3</v>
      </c>
      <c r="AG7" s="11" t="s">
        <v>46</v>
      </c>
    </row>
    <row r="8" spans="1:33" x14ac:dyDescent="0.2">
      <c r="A8" s="8">
        <v>3711</v>
      </c>
      <c r="B8" s="9" t="s">
        <v>57</v>
      </c>
      <c r="C8" s="10">
        <v>43301</v>
      </c>
      <c r="D8" s="11">
        <v>34</v>
      </c>
      <c r="E8" s="12" t="s">
        <v>34</v>
      </c>
      <c r="F8" s="12" t="s">
        <v>35</v>
      </c>
      <c r="G8" s="12" t="s">
        <v>36</v>
      </c>
      <c r="H8" s="12" t="s">
        <v>37</v>
      </c>
      <c r="I8" s="11" t="s">
        <v>58</v>
      </c>
      <c r="J8" s="12" t="s">
        <v>59</v>
      </c>
      <c r="K8" s="13" t="s">
        <v>60</v>
      </c>
      <c r="L8" s="11" t="str">
        <f>"000018"</f>
        <v>000018</v>
      </c>
      <c r="M8" s="10">
        <v>42947</v>
      </c>
      <c r="N8" s="11" t="str">
        <f>"000174"</f>
        <v>000174</v>
      </c>
      <c r="O8" s="10">
        <v>43152</v>
      </c>
      <c r="P8" s="11" t="str">
        <f>"000163"</f>
        <v>000163</v>
      </c>
      <c r="Q8" s="10">
        <v>43152</v>
      </c>
      <c r="R8" s="11">
        <v>16</v>
      </c>
      <c r="S8" s="11" t="str">
        <f>"003975"</f>
        <v>003975</v>
      </c>
      <c r="T8" s="10">
        <v>43299</v>
      </c>
      <c r="U8" s="14">
        <v>5.7437199999999997</v>
      </c>
      <c r="V8" s="14">
        <v>0.46375</v>
      </c>
      <c r="W8" s="14">
        <v>5.2799699999999996</v>
      </c>
      <c r="X8" s="11">
        <v>134</v>
      </c>
      <c r="Y8" s="10">
        <v>43301</v>
      </c>
      <c r="Z8" s="11">
        <v>9845860866</v>
      </c>
      <c r="AA8" s="12" t="s">
        <v>61</v>
      </c>
      <c r="AB8" s="11" t="s">
        <v>62</v>
      </c>
      <c r="AC8" s="12" t="s">
        <v>63</v>
      </c>
      <c r="AD8" s="11" t="s">
        <v>64</v>
      </c>
      <c r="AE8" s="12" t="s">
        <v>65</v>
      </c>
      <c r="AF8" s="14">
        <v>5.7437199999999994E-2</v>
      </c>
      <c r="AG8" s="11" t="s">
        <v>46</v>
      </c>
    </row>
    <row r="9" spans="1:33" x14ac:dyDescent="0.2">
      <c r="A9" s="8">
        <v>5200</v>
      </c>
      <c r="B9" s="9" t="s">
        <v>66</v>
      </c>
      <c r="C9" s="10">
        <v>43346</v>
      </c>
      <c r="D9" s="11">
        <v>34</v>
      </c>
      <c r="E9" s="12" t="s">
        <v>34</v>
      </c>
      <c r="F9" s="12" t="s">
        <v>35</v>
      </c>
      <c r="G9" s="12" t="s">
        <v>36</v>
      </c>
      <c r="H9" s="12" t="s">
        <v>37</v>
      </c>
      <c r="I9" s="11" t="s">
        <v>67</v>
      </c>
      <c r="J9" s="12" t="s">
        <v>68</v>
      </c>
      <c r="K9" s="13" t="s">
        <v>60</v>
      </c>
      <c r="L9" s="11" t="str">
        <f>"000131"</f>
        <v>000131</v>
      </c>
      <c r="M9" s="10">
        <v>42692</v>
      </c>
      <c r="N9" s="11" t="str">
        <f>"000037"</f>
        <v>000037</v>
      </c>
      <c r="O9" s="10">
        <v>42916</v>
      </c>
      <c r="P9" s="11" t="str">
        <f>"000098"</f>
        <v>000098</v>
      </c>
      <c r="Q9" s="10">
        <v>42916</v>
      </c>
      <c r="R9" s="11">
        <v>16</v>
      </c>
      <c r="S9" s="11" t="str">
        <f>"005517"</f>
        <v>005517</v>
      </c>
      <c r="T9" s="10">
        <v>43341</v>
      </c>
      <c r="U9" s="14">
        <v>15.28773</v>
      </c>
      <c r="V9" s="14">
        <v>1.1211899999999999</v>
      </c>
      <c r="W9" s="14">
        <v>14.166539999999999</v>
      </c>
      <c r="X9" s="11">
        <v>189</v>
      </c>
      <c r="Y9" s="10">
        <v>43346</v>
      </c>
      <c r="Z9" s="11">
        <v>9880858969</v>
      </c>
      <c r="AA9" s="12" t="s">
        <v>69</v>
      </c>
      <c r="AB9" s="11" t="s">
        <v>70</v>
      </c>
      <c r="AC9" s="12" t="s">
        <v>71</v>
      </c>
      <c r="AD9" s="11" t="s">
        <v>44</v>
      </c>
      <c r="AE9" s="12" t="s">
        <v>45</v>
      </c>
      <c r="AF9" s="14">
        <f t="shared" ref="AF9:AF23" si="0">U9/100</f>
        <v>0.15287729999999999</v>
      </c>
      <c r="AG9" s="11" t="s">
        <v>46</v>
      </c>
    </row>
    <row r="10" spans="1:33" x14ac:dyDescent="0.2">
      <c r="A10" s="8">
        <v>5453</v>
      </c>
      <c r="B10" s="9" t="s">
        <v>66</v>
      </c>
      <c r="C10" s="10">
        <v>43357</v>
      </c>
      <c r="D10" s="11">
        <v>34</v>
      </c>
      <c r="E10" s="12" t="s">
        <v>34</v>
      </c>
      <c r="F10" s="12" t="s">
        <v>35</v>
      </c>
      <c r="G10" s="12" t="s">
        <v>36</v>
      </c>
      <c r="H10" s="12" t="s">
        <v>37</v>
      </c>
      <c r="I10" s="11" t="s">
        <v>72</v>
      </c>
      <c r="J10" s="12" t="s">
        <v>73</v>
      </c>
      <c r="K10" s="13" t="s">
        <v>50</v>
      </c>
      <c r="L10" s="11" t="str">
        <f>"000001"</f>
        <v>000001</v>
      </c>
      <c r="M10" s="10">
        <v>43068</v>
      </c>
      <c r="N10" s="11" t="str">
        <f>"000014"</f>
        <v>000014</v>
      </c>
      <c r="O10" s="10">
        <v>43069</v>
      </c>
      <c r="P10" s="11" t="str">
        <f>"000062"</f>
        <v>000062</v>
      </c>
      <c r="Q10" s="10">
        <v>43069</v>
      </c>
      <c r="R10" s="11">
        <v>16</v>
      </c>
      <c r="S10" s="11" t="str">
        <f>"005675"</f>
        <v>005675</v>
      </c>
      <c r="T10" s="10">
        <v>43350</v>
      </c>
      <c r="U10" s="14">
        <v>1.91021</v>
      </c>
      <c r="V10" s="14">
        <v>0.11645999999999999</v>
      </c>
      <c r="W10" s="14">
        <v>1.79375</v>
      </c>
      <c r="X10" s="11">
        <v>204</v>
      </c>
      <c r="Y10" s="10">
        <v>43357</v>
      </c>
      <c r="Z10" s="11">
        <v>8023557744</v>
      </c>
      <c r="AA10" s="12" t="s">
        <v>74</v>
      </c>
      <c r="AB10" s="11" t="s">
        <v>52</v>
      </c>
      <c r="AC10" s="12" t="s">
        <v>53</v>
      </c>
      <c r="AD10" s="11" t="s">
        <v>44</v>
      </c>
      <c r="AE10" s="12" t="s">
        <v>45</v>
      </c>
      <c r="AF10" s="14">
        <f t="shared" si="0"/>
        <v>1.91021E-2</v>
      </c>
      <c r="AG10" s="11" t="s">
        <v>46</v>
      </c>
    </row>
    <row r="11" spans="1:33" x14ac:dyDescent="0.2">
      <c r="A11" s="8">
        <v>5620</v>
      </c>
      <c r="B11" s="9" t="s">
        <v>66</v>
      </c>
      <c r="C11" s="10">
        <v>43370</v>
      </c>
      <c r="D11" s="11">
        <v>34</v>
      </c>
      <c r="E11" s="12" t="s">
        <v>34</v>
      </c>
      <c r="F11" s="12" t="s">
        <v>35</v>
      </c>
      <c r="G11" s="12" t="s">
        <v>36</v>
      </c>
      <c r="H11" s="12" t="s">
        <v>37</v>
      </c>
      <c r="I11" s="11" t="s">
        <v>75</v>
      </c>
      <c r="J11" s="12" t="s">
        <v>76</v>
      </c>
      <c r="K11" s="13" t="s">
        <v>60</v>
      </c>
      <c r="L11" s="11" t="str">
        <f>"000063"</f>
        <v>000063</v>
      </c>
      <c r="M11" s="10">
        <v>42760</v>
      </c>
      <c r="N11" s="11" t="str">
        <f>"105"</f>
        <v>105</v>
      </c>
      <c r="O11" s="10">
        <v>16</v>
      </c>
      <c r="P11" s="11" t="str">
        <f>"319"</f>
        <v>319</v>
      </c>
      <c r="Q11" s="10">
        <v>16</v>
      </c>
      <c r="R11" s="11">
        <v>15</v>
      </c>
      <c r="S11" s="11" t="str">
        <f>"005770"</f>
        <v>005770</v>
      </c>
      <c r="T11" s="10">
        <v>43360</v>
      </c>
      <c r="U11" s="14">
        <v>0.96392999999999995</v>
      </c>
      <c r="V11" s="14">
        <v>0.1343</v>
      </c>
      <c r="W11" s="14">
        <v>0.82962999999999998</v>
      </c>
      <c r="X11" s="11">
        <v>216</v>
      </c>
      <c r="Y11" s="10">
        <v>43370</v>
      </c>
      <c r="Z11" s="11">
        <v>9845860866</v>
      </c>
      <c r="AA11" s="12" t="s">
        <v>61</v>
      </c>
      <c r="AB11" s="11" t="s">
        <v>77</v>
      </c>
      <c r="AC11" s="12" t="s">
        <v>78</v>
      </c>
      <c r="AD11" s="11" t="s">
        <v>64</v>
      </c>
      <c r="AE11" s="12" t="s">
        <v>65</v>
      </c>
      <c r="AF11" s="14">
        <f t="shared" si="0"/>
        <v>9.6393E-3</v>
      </c>
      <c r="AG11" s="11" t="s">
        <v>46</v>
      </c>
    </row>
    <row r="12" spans="1:33" x14ac:dyDescent="0.2">
      <c r="A12" s="8">
        <v>6912</v>
      </c>
      <c r="B12" s="9" t="s">
        <v>79</v>
      </c>
      <c r="C12" s="10">
        <v>43402</v>
      </c>
      <c r="D12" s="11">
        <v>34</v>
      </c>
      <c r="E12" s="12" t="s">
        <v>34</v>
      </c>
      <c r="F12" s="12" t="s">
        <v>35</v>
      </c>
      <c r="G12" s="12" t="s">
        <v>36</v>
      </c>
      <c r="H12" s="12" t="s">
        <v>37</v>
      </c>
      <c r="I12" s="11" t="s">
        <v>80</v>
      </c>
      <c r="J12" s="12" t="s">
        <v>81</v>
      </c>
      <c r="K12" s="13" t="s">
        <v>40</v>
      </c>
      <c r="L12" s="11" t="str">
        <f>"000125"</f>
        <v>000125</v>
      </c>
      <c r="M12" s="10">
        <v>43374</v>
      </c>
      <c r="N12" s="11" t="str">
        <f>"000056"</f>
        <v>000056</v>
      </c>
      <c r="O12" s="10">
        <v>43374</v>
      </c>
      <c r="P12" s="11" t="str">
        <f>"000140"</f>
        <v>000140</v>
      </c>
      <c r="Q12" s="10">
        <v>43374</v>
      </c>
      <c r="R12" s="11">
        <v>16</v>
      </c>
      <c r="S12" s="11" t="str">
        <f>"007024"</f>
        <v>007024</v>
      </c>
      <c r="T12" s="10">
        <v>43400</v>
      </c>
      <c r="U12" s="14">
        <v>103.81496</v>
      </c>
      <c r="V12" s="14">
        <v>4.9793099999999999</v>
      </c>
      <c r="W12" s="14">
        <v>98.835650000000001</v>
      </c>
      <c r="X12" s="11">
        <v>252</v>
      </c>
      <c r="Y12" s="10">
        <v>43402</v>
      </c>
      <c r="Z12" s="11">
        <v>8023330521</v>
      </c>
      <c r="AA12" s="12" t="s">
        <v>82</v>
      </c>
      <c r="AB12" s="11" t="s">
        <v>83</v>
      </c>
      <c r="AC12" s="12" t="s">
        <v>84</v>
      </c>
      <c r="AD12" s="11" t="s">
        <v>44</v>
      </c>
      <c r="AE12" s="12" t="s">
        <v>45</v>
      </c>
      <c r="AF12" s="14">
        <f t="shared" si="0"/>
        <v>1.0381495999999999</v>
      </c>
      <c r="AG12" s="11" t="s">
        <v>85</v>
      </c>
    </row>
    <row r="13" spans="1:33" x14ac:dyDescent="0.2">
      <c r="A13" s="8">
        <v>7053</v>
      </c>
      <c r="B13" s="9" t="s">
        <v>79</v>
      </c>
      <c r="C13" s="10">
        <v>43404</v>
      </c>
      <c r="D13" s="11">
        <v>34</v>
      </c>
      <c r="E13" s="12" t="s">
        <v>34</v>
      </c>
      <c r="F13" s="12" t="s">
        <v>35</v>
      </c>
      <c r="G13" s="12" t="s">
        <v>36</v>
      </c>
      <c r="H13" s="12" t="s">
        <v>37</v>
      </c>
      <c r="I13" s="11" t="s">
        <v>86</v>
      </c>
      <c r="J13" s="12" t="s">
        <v>87</v>
      </c>
      <c r="K13" s="13" t="s">
        <v>88</v>
      </c>
      <c r="L13" s="11" t="str">
        <f>"000024"</f>
        <v>000024</v>
      </c>
      <c r="M13" s="10">
        <v>43264</v>
      </c>
      <c r="N13" s="11" t="str">
        <f>"000017"</f>
        <v>000017</v>
      </c>
      <c r="O13" s="10">
        <v>43264</v>
      </c>
      <c r="P13" s="11" t="str">
        <f>"000033"</f>
        <v>000033</v>
      </c>
      <c r="Q13" s="10">
        <v>43264</v>
      </c>
      <c r="R13" s="11">
        <v>18</v>
      </c>
      <c r="S13" s="11" t="str">
        <f>"007049"</f>
        <v>007049</v>
      </c>
      <c r="T13" s="10">
        <v>43400</v>
      </c>
      <c r="U13" s="14">
        <v>12.99123</v>
      </c>
      <c r="V13" s="14">
        <v>1.0911500000000001</v>
      </c>
      <c r="W13" s="14">
        <v>11.900080000000001</v>
      </c>
      <c r="X13" s="11">
        <v>260</v>
      </c>
      <c r="Y13" s="10">
        <v>43404</v>
      </c>
      <c r="Z13" s="11">
        <v>8023330521</v>
      </c>
      <c r="AA13" s="12" t="s">
        <v>89</v>
      </c>
      <c r="AB13" s="11" t="s">
        <v>83</v>
      </c>
      <c r="AC13" s="12" t="s">
        <v>84</v>
      </c>
      <c r="AD13" s="11" t="s">
        <v>44</v>
      </c>
      <c r="AE13" s="12" t="s">
        <v>45</v>
      </c>
      <c r="AF13" s="14">
        <f t="shared" si="0"/>
        <v>0.12991230000000001</v>
      </c>
      <c r="AG13" s="11" t="s">
        <v>85</v>
      </c>
    </row>
    <row r="14" spans="1:33" x14ac:dyDescent="0.2">
      <c r="A14" s="8">
        <v>7370</v>
      </c>
      <c r="B14" s="9" t="s">
        <v>90</v>
      </c>
      <c r="C14" s="10">
        <v>43427</v>
      </c>
      <c r="D14" s="11">
        <v>34</v>
      </c>
      <c r="E14" s="12" t="s">
        <v>34</v>
      </c>
      <c r="F14" s="12" t="s">
        <v>35</v>
      </c>
      <c r="G14" s="12" t="s">
        <v>36</v>
      </c>
      <c r="H14" s="12" t="s">
        <v>37</v>
      </c>
      <c r="I14" s="11" t="s">
        <v>91</v>
      </c>
      <c r="J14" s="12" t="s">
        <v>92</v>
      </c>
      <c r="K14" s="13" t="s">
        <v>93</v>
      </c>
      <c r="L14" s="11" t="str">
        <f>"000038"</f>
        <v>000038</v>
      </c>
      <c r="M14" s="10">
        <v>43271</v>
      </c>
      <c r="N14" s="11" t="str">
        <f>"000022"</f>
        <v>000022</v>
      </c>
      <c r="O14" s="10">
        <v>43295</v>
      </c>
      <c r="P14" s="11" t="str">
        <f>"000075"</f>
        <v>000075</v>
      </c>
      <c r="Q14" s="10">
        <v>43295</v>
      </c>
      <c r="R14" s="11">
        <v>17</v>
      </c>
      <c r="S14" s="11" t="str">
        <f>"007521"</f>
        <v>007521</v>
      </c>
      <c r="T14" s="10">
        <v>43426</v>
      </c>
      <c r="U14" s="14">
        <v>9.31</v>
      </c>
      <c r="V14" s="14">
        <v>0.41381000000000001</v>
      </c>
      <c r="W14" s="14">
        <v>8.8961900000000007</v>
      </c>
      <c r="X14" s="11">
        <v>272</v>
      </c>
      <c r="Y14" s="10">
        <v>43427</v>
      </c>
      <c r="Z14" s="11">
        <v>8023330521</v>
      </c>
      <c r="AA14" s="12" t="s">
        <v>94</v>
      </c>
      <c r="AB14" s="11" t="s">
        <v>95</v>
      </c>
      <c r="AC14" s="12" t="s">
        <v>96</v>
      </c>
      <c r="AD14" s="11" t="s">
        <v>44</v>
      </c>
      <c r="AE14" s="12" t="s">
        <v>45</v>
      </c>
      <c r="AF14" s="14">
        <f t="shared" si="0"/>
        <v>9.3100000000000002E-2</v>
      </c>
      <c r="AG14" s="11" t="s">
        <v>85</v>
      </c>
    </row>
    <row r="15" spans="1:33" x14ac:dyDescent="0.2">
      <c r="A15" s="8">
        <v>7481</v>
      </c>
      <c r="B15" s="9" t="s">
        <v>97</v>
      </c>
      <c r="C15" s="10">
        <v>43437</v>
      </c>
      <c r="D15" s="11">
        <v>34</v>
      </c>
      <c r="E15" s="12" t="s">
        <v>34</v>
      </c>
      <c r="F15" s="12" t="s">
        <v>35</v>
      </c>
      <c r="G15" s="12" t="s">
        <v>36</v>
      </c>
      <c r="H15" s="12" t="s">
        <v>37</v>
      </c>
      <c r="I15" s="11" t="s">
        <v>98</v>
      </c>
      <c r="J15" s="12" t="s">
        <v>99</v>
      </c>
      <c r="K15" s="15" t="s">
        <v>50</v>
      </c>
      <c r="L15" s="11" t="str">
        <f>"000131"</f>
        <v>000131</v>
      </c>
      <c r="M15" s="10">
        <v>43150</v>
      </c>
      <c r="N15" s="11" t="str">
        <f>"000051"</f>
        <v>000051</v>
      </c>
      <c r="O15" s="10">
        <v>43150</v>
      </c>
      <c r="P15" s="11" t="str">
        <f>"000128"</f>
        <v>000128</v>
      </c>
      <c r="Q15" s="10">
        <v>43150</v>
      </c>
      <c r="R15" s="11">
        <v>18</v>
      </c>
      <c r="S15" s="11" t="str">
        <f>"007547"</f>
        <v>007547</v>
      </c>
      <c r="T15" s="10">
        <v>43426</v>
      </c>
      <c r="U15" s="14">
        <v>14.966329999999999</v>
      </c>
      <c r="V15" s="14">
        <v>1.21262</v>
      </c>
      <c r="W15" s="14">
        <v>13.75371</v>
      </c>
      <c r="X15" s="11">
        <v>280</v>
      </c>
      <c r="Y15" s="10">
        <v>43437</v>
      </c>
      <c r="Z15" s="11">
        <v>8023330521</v>
      </c>
      <c r="AA15" s="12" t="s">
        <v>89</v>
      </c>
      <c r="AB15" s="11" t="s">
        <v>52</v>
      </c>
      <c r="AC15" s="12" t="s">
        <v>53</v>
      </c>
      <c r="AD15" s="11" t="s">
        <v>44</v>
      </c>
      <c r="AE15" s="12" t="s">
        <v>45</v>
      </c>
      <c r="AF15" s="14">
        <f t="shared" si="0"/>
        <v>0.1496633</v>
      </c>
      <c r="AG15" s="11" t="s">
        <v>46</v>
      </c>
    </row>
    <row r="16" spans="1:33" x14ac:dyDescent="0.2">
      <c r="A16" s="8">
        <v>7482</v>
      </c>
      <c r="B16" s="9" t="s">
        <v>97</v>
      </c>
      <c r="C16" s="10">
        <v>43437</v>
      </c>
      <c r="D16" s="11">
        <v>34</v>
      </c>
      <c r="E16" s="12" t="s">
        <v>34</v>
      </c>
      <c r="F16" s="12" t="s">
        <v>35</v>
      </c>
      <c r="G16" s="12" t="s">
        <v>36</v>
      </c>
      <c r="H16" s="12" t="s">
        <v>37</v>
      </c>
      <c r="I16" s="11" t="s">
        <v>100</v>
      </c>
      <c r="J16" s="12" t="s">
        <v>101</v>
      </c>
      <c r="K16" s="13" t="s">
        <v>102</v>
      </c>
      <c r="L16" s="11" t="str">
        <f>"000078"</f>
        <v>000078</v>
      </c>
      <c r="M16" s="10">
        <v>43082</v>
      </c>
      <c r="N16" s="11" t="str">
        <f>"000023"</f>
        <v>000023</v>
      </c>
      <c r="O16" s="10">
        <v>43082</v>
      </c>
      <c r="P16" s="11" t="str">
        <f>"000078"</f>
        <v>000078</v>
      </c>
      <c r="Q16" s="10">
        <v>43082</v>
      </c>
      <c r="R16" s="11">
        <v>16</v>
      </c>
      <c r="S16" s="11" t="str">
        <f>"007629"</f>
        <v>007629</v>
      </c>
      <c r="T16" s="10">
        <v>43432</v>
      </c>
      <c r="U16" s="14">
        <v>4.7281599999999999</v>
      </c>
      <c r="V16" s="14">
        <v>0.28845999999999999</v>
      </c>
      <c r="W16" s="14">
        <v>4.4397000000000002</v>
      </c>
      <c r="X16" s="11">
        <v>280</v>
      </c>
      <c r="Y16" s="10">
        <v>43437</v>
      </c>
      <c r="Z16" s="11">
        <v>9845882355</v>
      </c>
      <c r="AA16" s="12" t="s">
        <v>103</v>
      </c>
      <c r="AB16" s="11" t="s">
        <v>104</v>
      </c>
      <c r="AC16" s="12" t="s">
        <v>105</v>
      </c>
      <c r="AD16" s="11" t="s">
        <v>44</v>
      </c>
      <c r="AE16" s="12" t="s">
        <v>45</v>
      </c>
      <c r="AF16" s="14">
        <f t="shared" si="0"/>
        <v>4.72816E-2</v>
      </c>
      <c r="AG16" s="11" t="s">
        <v>46</v>
      </c>
    </row>
    <row r="17" spans="1:33" x14ac:dyDescent="0.2">
      <c r="A17" s="8">
        <v>7898</v>
      </c>
      <c r="B17" s="9" t="s">
        <v>97</v>
      </c>
      <c r="C17" s="10">
        <v>43454</v>
      </c>
      <c r="D17" s="11">
        <v>34</v>
      </c>
      <c r="E17" s="12" t="s">
        <v>34</v>
      </c>
      <c r="F17" s="12" t="s">
        <v>35</v>
      </c>
      <c r="G17" s="12" t="s">
        <v>36</v>
      </c>
      <c r="H17" s="12" t="s">
        <v>37</v>
      </c>
      <c r="I17" s="11" t="s">
        <v>106</v>
      </c>
      <c r="J17" s="12" t="s">
        <v>107</v>
      </c>
      <c r="K17" s="13" t="s">
        <v>108</v>
      </c>
      <c r="L17" s="11" t="str">
        <f>"000103"</f>
        <v>000103</v>
      </c>
      <c r="M17" s="10">
        <v>43120</v>
      </c>
      <c r="N17" s="11" t="str">
        <f>"000040"</f>
        <v>000040</v>
      </c>
      <c r="O17" s="10">
        <v>43122</v>
      </c>
      <c r="P17" s="11" t="str">
        <f>"000107"</f>
        <v>000107</v>
      </c>
      <c r="Q17" s="10">
        <v>43122</v>
      </c>
      <c r="R17" s="11">
        <v>17</v>
      </c>
      <c r="S17" s="11" t="str">
        <f>"007928"</f>
        <v>007928</v>
      </c>
      <c r="T17" s="10">
        <v>43447</v>
      </c>
      <c r="U17" s="14">
        <v>11.94652</v>
      </c>
      <c r="V17" s="14">
        <v>0.34993000000000002</v>
      </c>
      <c r="W17" s="14">
        <v>11.596590000000001</v>
      </c>
      <c r="X17" s="11">
        <v>298</v>
      </c>
      <c r="Y17" s="10">
        <v>43454</v>
      </c>
      <c r="Z17" s="11">
        <v>8023330521</v>
      </c>
      <c r="AA17" s="12" t="s">
        <v>109</v>
      </c>
      <c r="AB17" s="11" t="s">
        <v>42</v>
      </c>
      <c r="AC17" s="12" t="s">
        <v>43</v>
      </c>
      <c r="AD17" s="11" t="s">
        <v>44</v>
      </c>
      <c r="AE17" s="12" t="s">
        <v>45</v>
      </c>
      <c r="AF17" s="14">
        <f t="shared" si="0"/>
        <v>0.11946519999999999</v>
      </c>
      <c r="AG17" s="11" t="s">
        <v>46</v>
      </c>
    </row>
    <row r="18" spans="1:33" x14ac:dyDescent="0.2">
      <c r="A18" s="8">
        <v>8081</v>
      </c>
      <c r="B18" s="9" t="s">
        <v>97</v>
      </c>
      <c r="C18" s="10">
        <v>43461</v>
      </c>
      <c r="D18" s="11">
        <v>34</v>
      </c>
      <c r="E18" s="12" t="s">
        <v>34</v>
      </c>
      <c r="F18" s="12" t="s">
        <v>35</v>
      </c>
      <c r="G18" s="12" t="s">
        <v>36</v>
      </c>
      <c r="H18" s="12" t="s">
        <v>37</v>
      </c>
      <c r="I18" s="11" t="s">
        <v>110</v>
      </c>
      <c r="J18" s="12" t="s">
        <v>111</v>
      </c>
      <c r="K18" s="13" t="s">
        <v>60</v>
      </c>
      <c r="L18" s="11" t="str">
        <f>"000076"</f>
        <v>000076</v>
      </c>
      <c r="M18" s="10">
        <v>43315</v>
      </c>
      <c r="N18" s="11" t="str">
        <f>"000033"</f>
        <v>000033</v>
      </c>
      <c r="O18" s="10">
        <v>43315</v>
      </c>
      <c r="P18" s="11" t="str">
        <f>"000089"</f>
        <v>000089</v>
      </c>
      <c r="Q18" s="10">
        <v>43315</v>
      </c>
      <c r="R18" s="11">
        <v>17</v>
      </c>
      <c r="S18" s="11" t="str">
        <f>"008235"</f>
        <v>008235</v>
      </c>
      <c r="T18" s="10">
        <v>43456</v>
      </c>
      <c r="U18" s="14">
        <v>7.7165100000000004</v>
      </c>
      <c r="V18" s="14">
        <v>0.16206000000000001</v>
      </c>
      <c r="W18" s="14">
        <v>7.5544500000000001</v>
      </c>
      <c r="X18" s="11">
        <v>305</v>
      </c>
      <c r="Y18" s="10">
        <v>43461</v>
      </c>
      <c r="Z18" s="11">
        <v>8023330521</v>
      </c>
      <c r="AA18" s="12" t="s">
        <v>112</v>
      </c>
      <c r="AB18" s="11" t="s">
        <v>95</v>
      </c>
      <c r="AC18" s="12" t="s">
        <v>96</v>
      </c>
      <c r="AD18" s="11" t="s">
        <v>44</v>
      </c>
      <c r="AE18" s="12" t="s">
        <v>45</v>
      </c>
      <c r="AF18" s="14">
        <f t="shared" si="0"/>
        <v>7.71651E-2</v>
      </c>
      <c r="AG18" s="11" t="s">
        <v>85</v>
      </c>
    </row>
    <row r="19" spans="1:33" x14ac:dyDescent="0.2">
      <c r="A19" s="8">
        <v>9527</v>
      </c>
      <c r="B19" s="9" t="s">
        <v>113</v>
      </c>
      <c r="C19" s="10">
        <v>43531</v>
      </c>
      <c r="D19" s="11">
        <v>34</v>
      </c>
      <c r="E19" s="12" t="s">
        <v>34</v>
      </c>
      <c r="F19" s="12" t="s">
        <v>35</v>
      </c>
      <c r="G19" s="12" t="s">
        <v>36</v>
      </c>
      <c r="H19" s="12" t="s">
        <v>37</v>
      </c>
      <c r="I19" s="11" t="s">
        <v>114</v>
      </c>
      <c r="J19" s="12" t="s">
        <v>115</v>
      </c>
      <c r="K19" s="13" t="s">
        <v>40</v>
      </c>
      <c r="L19" s="11" t="str">
        <f>"000015"</f>
        <v>000015</v>
      </c>
      <c r="M19" s="10">
        <v>42849</v>
      </c>
      <c r="N19" s="11" t="str">
        <f>"000036"</f>
        <v>000036</v>
      </c>
      <c r="O19" s="10">
        <v>42916</v>
      </c>
      <c r="P19" s="11" t="str">
        <f>"000091"</f>
        <v>000091</v>
      </c>
      <c r="Q19" s="10">
        <v>42916</v>
      </c>
      <c r="R19" s="11"/>
      <c r="S19" s="11" t="str">
        <f>"009542"</f>
        <v>009542</v>
      </c>
      <c r="T19" s="10">
        <v>43526</v>
      </c>
      <c r="U19" s="14">
        <v>9.8071900000000003</v>
      </c>
      <c r="V19" s="14">
        <v>0.77481</v>
      </c>
      <c r="W19" s="14">
        <v>9.0323799999999999</v>
      </c>
      <c r="X19" s="11">
        <v>370</v>
      </c>
      <c r="Y19" s="10">
        <v>43531</v>
      </c>
      <c r="Z19" s="11">
        <v>9448619840</v>
      </c>
      <c r="AA19" s="12" t="s">
        <v>116</v>
      </c>
      <c r="AB19" s="11" t="s">
        <v>42</v>
      </c>
      <c r="AC19" s="12" t="s">
        <v>43</v>
      </c>
      <c r="AD19" s="11" t="s">
        <v>44</v>
      </c>
      <c r="AE19" s="12" t="s">
        <v>45</v>
      </c>
      <c r="AF19" s="14">
        <f t="shared" si="0"/>
        <v>9.8071900000000004E-2</v>
      </c>
      <c r="AG19" s="11" t="s">
        <v>46</v>
      </c>
    </row>
    <row r="20" spans="1:33" x14ac:dyDescent="0.2">
      <c r="A20" s="8">
        <v>9538</v>
      </c>
      <c r="B20" s="9" t="s">
        <v>113</v>
      </c>
      <c r="C20" s="10">
        <v>43531</v>
      </c>
      <c r="D20" s="11">
        <v>34</v>
      </c>
      <c r="E20" s="12" t="s">
        <v>34</v>
      </c>
      <c r="F20" s="12" t="s">
        <v>35</v>
      </c>
      <c r="G20" s="12" t="s">
        <v>36</v>
      </c>
      <c r="H20" s="12" t="s">
        <v>37</v>
      </c>
      <c r="I20" s="11" t="s">
        <v>117</v>
      </c>
      <c r="J20" s="12" t="s">
        <v>118</v>
      </c>
      <c r="K20" s="13" t="s">
        <v>102</v>
      </c>
      <c r="L20" s="11" t="str">
        <f>"000017"</f>
        <v>000017</v>
      </c>
      <c r="M20" s="10">
        <v>42849</v>
      </c>
      <c r="N20" s="11" t="str">
        <f>"000044"</f>
        <v>000044</v>
      </c>
      <c r="O20" s="10">
        <v>42916</v>
      </c>
      <c r="P20" s="11" t="str">
        <f>"000102"</f>
        <v>000102</v>
      </c>
      <c r="Q20" s="10">
        <v>42916</v>
      </c>
      <c r="R20" s="11"/>
      <c r="S20" s="11" t="str">
        <f>"009553"</f>
        <v>009553</v>
      </c>
      <c r="T20" s="10">
        <v>43526</v>
      </c>
      <c r="U20" s="14">
        <v>14.62449</v>
      </c>
      <c r="V20" s="14">
        <v>0.90812999999999999</v>
      </c>
      <c r="W20" s="14">
        <v>13.71636</v>
      </c>
      <c r="X20" s="11">
        <v>370</v>
      </c>
      <c r="Y20" s="10">
        <v>43531</v>
      </c>
      <c r="Z20" s="11">
        <v>9448619840</v>
      </c>
      <c r="AA20" s="12" t="s">
        <v>116</v>
      </c>
      <c r="AB20" s="11" t="s">
        <v>42</v>
      </c>
      <c r="AC20" s="12" t="s">
        <v>43</v>
      </c>
      <c r="AD20" s="11" t="s">
        <v>44</v>
      </c>
      <c r="AE20" s="12" t="s">
        <v>45</v>
      </c>
      <c r="AF20" s="14">
        <f t="shared" si="0"/>
        <v>0.14624490000000001</v>
      </c>
      <c r="AG20" s="11" t="s">
        <v>46</v>
      </c>
    </row>
    <row r="21" spans="1:33" x14ac:dyDescent="0.2">
      <c r="A21" s="8">
        <v>9644</v>
      </c>
      <c r="B21" s="9" t="s">
        <v>113</v>
      </c>
      <c r="C21" s="10">
        <v>43539</v>
      </c>
      <c r="D21" s="11">
        <v>34</v>
      </c>
      <c r="E21" s="12" t="s">
        <v>34</v>
      </c>
      <c r="F21" s="12" t="s">
        <v>35</v>
      </c>
      <c r="G21" s="12" t="s">
        <v>36</v>
      </c>
      <c r="H21" s="12" t="s">
        <v>37</v>
      </c>
      <c r="I21" s="11" t="s">
        <v>119</v>
      </c>
      <c r="J21" s="12" t="s">
        <v>120</v>
      </c>
      <c r="K21" s="13" t="s">
        <v>60</v>
      </c>
      <c r="L21" s="11" t="str">
        <f>"100014"</f>
        <v>100014</v>
      </c>
      <c r="M21" s="10">
        <v>42849</v>
      </c>
      <c r="N21" s="11" t="str">
        <f>"000053"</f>
        <v>000053</v>
      </c>
      <c r="O21" s="10">
        <v>42916</v>
      </c>
      <c r="P21" s="11" t="str">
        <f>"000116"</f>
        <v>000116</v>
      </c>
      <c r="Q21" s="10">
        <v>42916</v>
      </c>
      <c r="R21" s="11"/>
      <c r="S21" s="11" t="str">
        <f>"009682"</f>
        <v>009682</v>
      </c>
      <c r="T21" s="10">
        <v>43537</v>
      </c>
      <c r="U21" s="14">
        <v>9.7270599999999998</v>
      </c>
      <c r="V21" s="14">
        <v>0.60338000000000003</v>
      </c>
      <c r="W21" s="14">
        <v>9.1236800000000002</v>
      </c>
      <c r="X21" s="11">
        <v>376</v>
      </c>
      <c r="Y21" s="10">
        <v>43539</v>
      </c>
      <c r="Z21" s="11">
        <v>9448619840</v>
      </c>
      <c r="AA21" s="12" t="s">
        <v>116</v>
      </c>
      <c r="AB21" s="11" t="s">
        <v>42</v>
      </c>
      <c r="AC21" s="12" t="s">
        <v>43</v>
      </c>
      <c r="AD21" s="11" t="s">
        <v>44</v>
      </c>
      <c r="AE21" s="12" t="s">
        <v>45</v>
      </c>
      <c r="AF21" s="14">
        <f t="shared" si="0"/>
        <v>9.7270599999999999E-2</v>
      </c>
      <c r="AG21" s="11" t="s">
        <v>46</v>
      </c>
    </row>
    <row r="22" spans="1:33" x14ac:dyDescent="0.2">
      <c r="A22" s="8">
        <v>9691</v>
      </c>
      <c r="B22" s="9" t="s">
        <v>113</v>
      </c>
      <c r="C22" s="10">
        <v>43539</v>
      </c>
      <c r="D22" s="11">
        <v>34</v>
      </c>
      <c r="E22" s="12" t="s">
        <v>34</v>
      </c>
      <c r="F22" s="12" t="s">
        <v>35</v>
      </c>
      <c r="G22" s="12" t="s">
        <v>36</v>
      </c>
      <c r="H22" s="12" t="s">
        <v>37</v>
      </c>
      <c r="I22" s="11" t="s">
        <v>121</v>
      </c>
      <c r="J22" s="12" t="s">
        <v>122</v>
      </c>
      <c r="K22" s="13" t="s">
        <v>60</v>
      </c>
      <c r="L22" s="11" t="str">
        <f>"000019"</f>
        <v>000019</v>
      </c>
      <c r="M22" s="10">
        <v>42849</v>
      </c>
      <c r="N22" s="11" t="str">
        <f>"000052"</f>
        <v>000052</v>
      </c>
      <c r="O22" s="10">
        <v>42916</v>
      </c>
      <c r="P22" s="11" t="str">
        <f>"000114"</f>
        <v>000114</v>
      </c>
      <c r="Q22" s="10">
        <v>42916</v>
      </c>
      <c r="R22" s="11"/>
      <c r="S22" s="11" t="str">
        <f>"009752"</f>
        <v>009752</v>
      </c>
      <c r="T22" s="10">
        <v>43538</v>
      </c>
      <c r="U22" s="14">
        <v>9.7063500000000005</v>
      </c>
      <c r="V22" s="14">
        <v>0.66649999999999998</v>
      </c>
      <c r="W22" s="14">
        <v>9.0398499999999995</v>
      </c>
      <c r="X22" s="11">
        <v>376</v>
      </c>
      <c r="Y22" s="10">
        <v>43539</v>
      </c>
      <c r="Z22" s="11">
        <v>8023330521</v>
      </c>
      <c r="AA22" s="12" t="s">
        <v>123</v>
      </c>
      <c r="AB22" s="11" t="s">
        <v>42</v>
      </c>
      <c r="AC22" s="12" t="s">
        <v>43</v>
      </c>
      <c r="AD22" s="11" t="s">
        <v>44</v>
      </c>
      <c r="AE22" s="12" t="s">
        <v>45</v>
      </c>
      <c r="AF22" s="14">
        <f t="shared" si="0"/>
        <v>9.7063500000000011E-2</v>
      </c>
      <c r="AG22" s="11" t="s">
        <v>46</v>
      </c>
    </row>
    <row r="23" spans="1:33" x14ac:dyDescent="0.2">
      <c r="A23" s="8">
        <v>9977</v>
      </c>
      <c r="B23" s="9" t="s">
        <v>113</v>
      </c>
      <c r="C23" s="10">
        <v>43552</v>
      </c>
      <c r="D23" s="11">
        <v>34</v>
      </c>
      <c r="E23" s="12" t="s">
        <v>34</v>
      </c>
      <c r="F23" s="12" t="s">
        <v>35</v>
      </c>
      <c r="G23" s="12" t="s">
        <v>36</v>
      </c>
      <c r="H23" s="12" t="s">
        <v>37</v>
      </c>
      <c r="I23" s="11" t="s">
        <v>124</v>
      </c>
      <c r="J23" s="12" t="s">
        <v>125</v>
      </c>
      <c r="K23" s="13" t="s">
        <v>126</v>
      </c>
      <c r="L23" s="11" t="str">
        <f>"000041"</f>
        <v>000041</v>
      </c>
      <c r="M23" s="10">
        <v>42879</v>
      </c>
      <c r="N23" s="11" t="str">
        <f>"000104"</f>
        <v>000104</v>
      </c>
      <c r="O23" s="10">
        <v>42916</v>
      </c>
      <c r="P23" s="11" t="str">
        <f>"000104"</f>
        <v>000104</v>
      </c>
      <c r="Q23" s="10">
        <v>42916</v>
      </c>
      <c r="R23" s="11"/>
      <c r="S23" s="11" t="str">
        <f>"010012"</f>
        <v>010012</v>
      </c>
      <c r="T23" s="10">
        <v>43551</v>
      </c>
      <c r="U23" s="14">
        <v>4.7275400000000003</v>
      </c>
      <c r="V23" s="14">
        <v>0.44295000000000001</v>
      </c>
      <c r="W23" s="14">
        <v>4.2845899999999997</v>
      </c>
      <c r="X23" s="11">
        <v>390</v>
      </c>
      <c r="Y23" s="10">
        <v>43552</v>
      </c>
      <c r="Z23" s="11">
        <v>8023330521</v>
      </c>
      <c r="AA23" s="12" t="s">
        <v>127</v>
      </c>
      <c r="AB23" s="11" t="s">
        <v>42</v>
      </c>
      <c r="AC23" s="12" t="s">
        <v>43</v>
      </c>
      <c r="AD23" s="11" t="s">
        <v>128</v>
      </c>
      <c r="AE23" s="12" t="s">
        <v>129</v>
      </c>
      <c r="AF23" s="14">
        <f t="shared" si="0"/>
        <v>4.7275400000000002E-2</v>
      </c>
      <c r="AG23" s="11" t="s">
        <v>46</v>
      </c>
    </row>
  </sheetData>
  <sortState ref="A2:AG12362">
    <sortCondition ref="D2:D12362"/>
    <sortCondition ref="C2:C1236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1st Apr 2018 31st Mar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2019-03-05T06:25:51Z</dcterms:created>
  <dcterms:modified xsi:type="dcterms:W3CDTF">2019-06-12T11:04:41Z</dcterms:modified>
</cp:coreProperties>
</file>