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" l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<sst xmlns="http://schemas.openxmlformats.org/spreadsheetml/2006/main" count="411" uniqueCount="122">
  <si>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</si>
  <si>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</si>
  <si>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</si>
  <si>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</si>
  <si>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</si>
  <si>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</si>
  <si>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</si>
  <si>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</si>
  <si>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</si>
  <si>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</si>
  <si>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</si>
  <si>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</si>
  <si>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</si>
  <si>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</si>
  <si>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</si>
  <si>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</si>
  <si>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</si>
  <si>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</si>
  <si>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</si>
  <si>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</si>
  <si>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</si>
  <si>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</si>
  <si>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</si>
  <si>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</si>
  <si>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</si>
  <si>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</si>
  <si>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</si>
  <si>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</si>
  <si>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</si>
  <si>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</si>
  <si>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</si>
  <si>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</si>
  <si>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</si>
  <si>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</si>
  <si>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HMT Ward</t>
  </si>
  <si>
    <t>Goraguntepalya</t>
  </si>
  <si>
    <t>Yeshwantha Pura</t>
  </si>
  <si>
    <t>Raja Rajeswari Nagara</t>
  </si>
  <si>
    <t>038-16-000026</t>
  </si>
  <si>
    <t>Construction of Degree college (Arts, Science, Commerce and BBM) in RRNagara Assembly Constituency.</t>
  </si>
  <si>
    <t>Other Ward Works</t>
  </si>
  <si>
    <t>KBR Infratech LTD</t>
  </si>
  <si>
    <t>P3089</t>
  </si>
  <si>
    <t>Special Development works in 7 CMC and 1 TMC area in BBMP</t>
  </si>
  <si>
    <t>ddo008</t>
  </si>
  <si>
    <t xml:space="preserve"> Executive Engineer (Project) Rajarajeshwari Nagar Zone</t>
  </si>
  <si>
    <t>Pending</t>
  </si>
  <si>
    <t>038-18-000005</t>
  </si>
  <si>
    <t>Comprehensive development of roads and drains in Udupa Garden and surrounding area at ward no 38 HMT</t>
  </si>
  <si>
    <t>Roads &amp; Drivablility</t>
  </si>
  <si>
    <t>R Mangalaraju</t>
  </si>
  <si>
    <t>P3111</t>
  </si>
  <si>
    <t>State Finance Commission Untied Grant Works</t>
  </si>
  <si>
    <t>ddo477</t>
  </si>
  <si>
    <t xml:space="preserve"> Assistant Executive Engineer Goruguntapalya Sub Division Rajarajeshwari Nagar Zone</t>
  </si>
  <si>
    <t>Spill Over</t>
  </si>
  <si>
    <t>May</t>
  </si>
  <si>
    <t>038-16-000025</t>
  </si>
  <si>
    <t>Remodelling / construction of Govt Highschool peenya 2nd block SRS junction in ward No 38</t>
  </si>
  <si>
    <t>K.Damodar &amp; Co</t>
  </si>
  <si>
    <t>June</t>
  </si>
  <si>
    <t>038-12-000022</t>
  </si>
  <si>
    <t>Construction of Ambedkar Bhavan building at Peenya 4th block in ward no 38</t>
  </si>
  <si>
    <t>P.Uday Raj (Latha Enterprises)</t>
  </si>
  <si>
    <t>P0613</t>
  </si>
  <si>
    <t>Redoing of Road cut Portions (Deposit Contributions)</t>
  </si>
  <si>
    <t>038-16-000017</t>
  </si>
  <si>
    <t>Construction of Tailoring class building, Reading room and Yoga Class building at Muneshwaranagara in ward No. 38</t>
  </si>
  <si>
    <t>R.Mangalaraju</t>
  </si>
  <si>
    <t>038-15-000043</t>
  </si>
  <si>
    <t xml:space="preserve">Construction of Road and Drain in 4th Block Peenya and other Surrounding Roads in ward No-38 </t>
  </si>
  <si>
    <t>Sri, Sonnegowda Gopalappa,</t>
  </si>
  <si>
    <t>P1732</t>
  </si>
  <si>
    <t>Road network arterial roads (Project Division and Major Road Division)</t>
  </si>
  <si>
    <t>038-17-000005</t>
  </si>
  <si>
    <t xml:space="preserve">Providing and fixing of LED Street lights in Ward No 38 in RR Nagar Division </t>
  </si>
  <si>
    <t>Footpaths &amp; Walkability</t>
  </si>
  <si>
    <t>M/s Kiran Electricals Prop. A V Gurumurthy</t>
  </si>
  <si>
    <t>P3110</t>
  </si>
  <si>
    <t>14th Finance Commission Grant Works</t>
  </si>
  <si>
    <t>ddo009</t>
  </si>
  <si>
    <t xml:space="preserve"> Executive Engineer (Electrical) Rajarajeshwari Nagar Zone</t>
  </si>
  <si>
    <t>July</t>
  </si>
  <si>
    <t>M/s.Civil Quality Consultants &amp; Engineers</t>
  </si>
  <si>
    <t>038-18-000003</t>
  </si>
  <si>
    <t>Comprehensive development to roads and drains in4th block (Area between RTO Track road and NH peenya Industrial area at ward no 38 HMT</t>
  </si>
  <si>
    <t>038-18-000002</t>
  </si>
  <si>
    <t>Comprehensive development to roads and drains in Raghavendra Layout and Sanjaya Gandhi Nagar at ward no 38 HMT</t>
  </si>
  <si>
    <t>Mangalaraju R</t>
  </si>
  <si>
    <t>038-17-000021</t>
  </si>
  <si>
    <t>Filling Up Potholes and attending bad Reaches in Ward No 38 HMT</t>
  </si>
  <si>
    <t>Rudregowda</t>
  </si>
  <si>
    <t>P1771</t>
  </si>
  <si>
    <t>Zone Works - POW Works</t>
  </si>
  <si>
    <t>038-14-000035</t>
  </si>
  <si>
    <t>AMC of Elelctrical Cremetorium by engaging required staff, including periodically furnance D G set cleaning of scrubber chiminey repairs to motor etc, complete at Peenya in ward No 38 of RR Nagar Zone</t>
  </si>
  <si>
    <t xml:space="preserve">Trinity Engineers </t>
  </si>
  <si>
    <t>P0287</t>
  </si>
  <si>
    <t>M and R to Electrical Crematoria</t>
  </si>
  <si>
    <t>038-16-000002</t>
  </si>
  <si>
    <t>Operation and Maintenance of Street Light System in Ward No. 38-HMT(P-Tannerhalli)) Package R6 of RajarajeshwariNagar Zone.</t>
  </si>
  <si>
    <t>M/s Kusuma Electricals Prop: JAYRAM</t>
  </si>
  <si>
    <t>P0300</t>
  </si>
  <si>
    <t>M and R to Street Lights - Replacement of Burnt Bulbs etc. (Package)</t>
  </si>
  <si>
    <t>038-16-000003</t>
  </si>
  <si>
    <t>Operation and Maintenance of Street Light System in Ward No. 38-HMT(P-Peenya village)) Package R7 of RajarajeshwariNagar Zone.</t>
  </si>
  <si>
    <t>M/S Kusuma Electricals Prop:JAYARAM</t>
  </si>
  <si>
    <t>038-16-000004</t>
  </si>
  <si>
    <t>Operation and Maintenance of Street Light System in Ward No. 38-HMT(P-Peenya industrial area) Package R8 of RajarajeshwariNagar Zone.</t>
  </si>
  <si>
    <t>August</t>
  </si>
  <si>
    <t>038-17-000016</t>
  </si>
  <si>
    <t>Maintenance of electrical Cremitorium furnance and equipments using necesssery spare parts tools and skilled man power etc complete at Peenya in ward No 38 of RR Nagar Zone</t>
  </si>
  <si>
    <t>Prema Electrical Enterprises</t>
  </si>
  <si>
    <t>September</t>
  </si>
  <si>
    <t>October</t>
  </si>
  <si>
    <t>038-15-000040</t>
  </si>
  <si>
    <t xml:space="preserve">Construction of Roads and drain in HMT Ward 1st main,2nd Main and other Surrounding Roads in Ward no-38 </t>
  </si>
  <si>
    <t>M/s S R Constructions (Ramesh L)</t>
  </si>
  <si>
    <t>038-16-000020</t>
  </si>
  <si>
    <t>Improvements of Park at new BDA road infront of Kannika Parameshwari Temple, near Goraguntepalya in ward No. 38</t>
  </si>
  <si>
    <t>Trees, Parks &amp; Playgrounds</t>
  </si>
  <si>
    <t>Tejus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</si>
</sst>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pane ySplit="1" topLeftCell="A2" activePane="bottomLeft" state="frozen"/>
      <selection activeCell="H1" sqref="H1"/>
      <selection pane="bottomLeft" activeCell="A2" sqref="A2:XFD2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31</v>
      </c>
      <c r="B2" s="9" t="s">
        <v>33</v>
      </c>
      <c r="C2" s="10">
        <v>43194</v>
      </c>
      <c r="D2" s="11">
        <v>38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"000036"</f>
        <v>000036</v>
      </c>
      <c r="M2" s="10">
        <v>42657</v>
      </c>
      <c r="N2" s="11" t="str">
        <f>"000001"</f>
        <v>000001</v>
      </c>
      <c r="O2" s="10">
        <v>42838</v>
      </c>
      <c r="P2" s="11" t="str">
        <f>"000001"</f>
        <v>000001</v>
      </c>
      <c r="Q2" s="10">
        <v>42838</v>
      </c>
      <c r="R2" s="11">
        <v>16</v>
      </c>
      <c r="S2" s="11" t="str">
        <f>"000597"</f>
        <v>000597</v>
      </c>
      <c r="T2" s="10">
        <v>42847</v>
      </c>
      <c r="U2" s="14">
        <v>98.645690000000002</v>
      </c>
      <c r="V2" s="14">
        <v>3.3702000000000001</v>
      </c>
      <c r="W2" s="14">
        <v>95.275490000000005</v>
      </c>
      <c r="X2" s="11">
        <v>1</v>
      </c>
      <c r="Y2" s="10">
        <v>43194</v>
      </c>
      <c r="Z2" s="11">
        <v>9900295959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0.98645689999999997</v>
      </c>
      <c r="AG2" s="11" t="s">
        <v>46</v>
      </c>
    </row>
    <row r="3" spans="1:33" x14ac:dyDescent="0.2">
      <c r="A3" s="8">
        <v>293</v>
      </c>
      <c r="B3" s="9" t="s">
        <v>33</v>
      </c>
      <c r="C3" s="10">
        <v>43199</v>
      </c>
      <c r="D3" s="11">
        <v>38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"000065"</f>
        <v>000065</v>
      </c>
      <c r="M3" s="10">
        <v>43122</v>
      </c>
      <c r="N3" s="11" t="str">
        <f>"000001"</f>
        <v>000001</v>
      </c>
      <c r="O3" s="10">
        <v>43191</v>
      </c>
      <c r="P3" s="11" t="str">
        <f>"000001"</f>
        <v>000001</v>
      </c>
      <c r="Q3" s="10">
        <v>43191</v>
      </c>
      <c r="R3" s="11">
        <v>18</v>
      </c>
      <c r="S3" s="11" t="str">
        <f>"000377"</f>
        <v>000377</v>
      </c>
      <c r="T3" s="10">
        <v>43196</v>
      </c>
      <c r="U3" s="14">
        <v>103.81668999999999</v>
      </c>
      <c r="V3" s="14">
        <v>3.6166900000000002</v>
      </c>
      <c r="W3" s="14">
        <v>100.2</v>
      </c>
      <c r="X3" s="11">
        <v>8</v>
      </c>
      <c r="Y3" s="10">
        <v>43199</v>
      </c>
      <c r="Z3" s="11">
        <v>8147574095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1.0381669</v>
      </c>
      <c r="AG3" s="11" t="s">
        <v>55</v>
      </c>
    </row>
    <row r="4" spans="1:33" x14ac:dyDescent="0.2">
      <c r="A4" s="8">
        <v>936</v>
      </c>
      <c r="B4" s="9" t="s">
        <v>56</v>
      </c>
      <c r="C4" s="10">
        <v>43229</v>
      </c>
      <c r="D4" s="11">
        <v>38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57</v>
      </c>
      <c r="J4" s="12" t="s">
        <v>58</v>
      </c>
      <c r="K4" s="13" t="s">
        <v>40</v>
      </c>
      <c r="L4" s="11" t="str">
        <f>"000054"</f>
        <v>000054</v>
      </c>
      <c r="M4" s="10">
        <v>42670</v>
      </c>
      <c r="N4" s="11" t="str">
        <f>"000106"</f>
        <v>000106</v>
      </c>
      <c r="O4" s="10">
        <v>43186</v>
      </c>
      <c r="P4" s="11" t="str">
        <f>"000048"</f>
        <v>000048</v>
      </c>
      <c r="Q4" s="10">
        <v>43186</v>
      </c>
      <c r="R4" s="11">
        <v>16</v>
      </c>
      <c r="S4" s="11" t="str">
        <f>"001195"</f>
        <v>001195</v>
      </c>
      <c r="T4" s="10">
        <v>43228</v>
      </c>
      <c r="U4" s="14">
        <v>52.920180000000002</v>
      </c>
      <c r="V4" s="14">
        <v>1.86419</v>
      </c>
      <c r="W4" s="14">
        <v>51.055990000000001</v>
      </c>
      <c r="X4" s="11">
        <v>43</v>
      </c>
      <c r="Y4" s="10">
        <v>43229</v>
      </c>
      <c r="Z4" s="11">
        <v>9900881166</v>
      </c>
      <c r="AA4" s="12" t="s">
        <v>59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0.52920180000000006</v>
      </c>
      <c r="AG4" s="11" t="s">
        <v>46</v>
      </c>
    </row>
    <row r="5" spans="1:33" x14ac:dyDescent="0.2">
      <c r="A5" s="8">
        <v>2001</v>
      </c>
      <c r="B5" s="9" t="s">
        <v>60</v>
      </c>
      <c r="C5" s="10">
        <v>43262</v>
      </c>
      <c r="D5" s="11">
        <v>38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40</v>
      </c>
      <c r="L5" s="11" t="str">
        <f>"100111"</f>
        <v>100111</v>
      </c>
      <c r="M5" s="10">
        <v>42461</v>
      </c>
      <c r="N5" s="11" t="str">
        <f>"000039"</f>
        <v>000039</v>
      </c>
      <c r="O5" s="10">
        <v>42268</v>
      </c>
      <c r="P5" s="11" t="str">
        <f>"000183"</f>
        <v>000183</v>
      </c>
      <c r="Q5" s="10">
        <v>42461</v>
      </c>
      <c r="R5" s="11">
        <v>12</v>
      </c>
      <c r="S5" s="11" t="str">
        <f>"004997"</f>
        <v>004997</v>
      </c>
      <c r="T5" s="10">
        <v>42611</v>
      </c>
      <c r="U5" s="14">
        <v>22.539899999999999</v>
      </c>
      <c r="V5" s="14">
        <v>1.9191199999999999</v>
      </c>
      <c r="W5" s="14">
        <v>20.62078</v>
      </c>
      <c r="X5" s="11">
        <v>79</v>
      </c>
      <c r="Y5" s="10">
        <v>43262</v>
      </c>
      <c r="Z5" s="11">
        <v>9164628218</v>
      </c>
      <c r="AA5" s="12" t="s">
        <v>63</v>
      </c>
      <c r="AB5" s="11" t="s">
        <v>64</v>
      </c>
      <c r="AC5" s="12" t="s">
        <v>65</v>
      </c>
      <c r="AD5" s="11" t="s">
        <v>44</v>
      </c>
      <c r="AE5" s="12" t="s">
        <v>45</v>
      </c>
      <c r="AF5" s="14">
        <v>0.22539899999999999</v>
      </c>
      <c r="AG5" s="11" t="s">
        <v>46</v>
      </c>
    </row>
    <row r="6" spans="1:33" x14ac:dyDescent="0.2">
      <c r="A6" s="8">
        <v>2081</v>
      </c>
      <c r="B6" s="9" t="s">
        <v>60</v>
      </c>
      <c r="C6" s="10">
        <v>43264</v>
      </c>
      <c r="D6" s="11">
        <v>38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66</v>
      </c>
      <c r="J6" s="12" t="s">
        <v>67</v>
      </c>
      <c r="K6" s="13" t="s">
        <v>40</v>
      </c>
      <c r="L6" s="11" t="str">
        <f>"100001"</f>
        <v>100001</v>
      </c>
      <c r="M6" s="10">
        <v>42851</v>
      </c>
      <c r="N6" s="11" t="str">
        <f>"000003"</f>
        <v>000003</v>
      </c>
      <c r="O6" s="10">
        <v>43242</v>
      </c>
      <c r="P6" s="11" t="str">
        <f>"000003"</f>
        <v>000003</v>
      </c>
      <c r="Q6" s="10">
        <v>43242</v>
      </c>
      <c r="R6" s="11">
        <v>16</v>
      </c>
      <c r="S6" s="11" t="str">
        <f>"002418"</f>
        <v>002418</v>
      </c>
      <c r="T6" s="10">
        <v>43262</v>
      </c>
      <c r="U6" s="14">
        <v>18.774760000000001</v>
      </c>
      <c r="V6" s="14">
        <v>0.75758000000000003</v>
      </c>
      <c r="W6" s="14">
        <v>18.01718</v>
      </c>
      <c r="X6" s="11">
        <v>82</v>
      </c>
      <c r="Y6" s="10">
        <v>43264</v>
      </c>
      <c r="Z6" s="11">
        <v>8147574095</v>
      </c>
      <c r="AA6" s="12" t="s">
        <v>68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0.18774760000000001</v>
      </c>
      <c r="AG6" s="11" t="s">
        <v>55</v>
      </c>
    </row>
    <row r="7" spans="1:33" x14ac:dyDescent="0.2">
      <c r="A7" s="8">
        <v>2140</v>
      </c>
      <c r="B7" s="9" t="s">
        <v>60</v>
      </c>
      <c r="C7" s="10">
        <v>43265</v>
      </c>
      <c r="D7" s="11">
        <v>38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69</v>
      </c>
      <c r="J7" s="12" t="s">
        <v>70</v>
      </c>
      <c r="K7" s="13" t="s">
        <v>49</v>
      </c>
      <c r="L7" s="11" t="str">
        <f>"000041"</f>
        <v>000041</v>
      </c>
      <c r="M7" s="10">
        <v>42201</v>
      </c>
      <c r="N7" s="11" t="str">
        <f>"000028"</f>
        <v>000028</v>
      </c>
      <c r="O7" s="10">
        <v>42247</v>
      </c>
      <c r="P7" s="11" t="str">
        <f>"000120"</f>
        <v>000120</v>
      </c>
      <c r="Q7" s="10">
        <v>42247</v>
      </c>
      <c r="R7" s="11">
        <v>15</v>
      </c>
      <c r="S7" s="11" t="str">
        <f>"000388"</f>
        <v>000388</v>
      </c>
      <c r="T7" s="10">
        <v>42481</v>
      </c>
      <c r="U7" s="14">
        <v>11.67468</v>
      </c>
      <c r="V7" s="14">
        <v>0.29468</v>
      </c>
      <c r="W7" s="14">
        <v>11.38</v>
      </c>
      <c r="X7" s="11">
        <v>83</v>
      </c>
      <c r="Y7" s="10">
        <v>43265</v>
      </c>
      <c r="Z7" s="11">
        <v>9999999999</v>
      </c>
      <c r="AA7" s="12" t="s">
        <v>71</v>
      </c>
      <c r="AB7" s="11" t="s">
        <v>72</v>
      </c>
      <c r="AC7" s="12" t="s">
        <v>73</v>
      </c>
      <c r="AD7" s="11" t="s">
        <v>53</v>
      </c>
      <c r="AE7" s="12" t="s">
        <v>54</v>
      </c>
      <c r="AF7" s="14">
        <v>0.1167468</v>
      </c>
      <c r="AG7" s="11" t="s">
        <v>46</v>
      </c>
    </row>
    <row r="8" spans="1:33" x14ac:dyDescent="0.2">
      <c r="A8" s="8">
        <v>2402</v>
      </c>
      <c r="B8" s="9" t="s">
        <v>60</v>
      </c>
      <c r="C8" s="10">
        <v>43271</v>
      </c>
      <c r="D8" s="11">
        <v>38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74</v>
      </c>
      <c r="J8" s="12" t="s">
        <v>75</v>
      </c>
      <c r="K8" s="13" t="s">
        <v>76</v>
      </c>
      <c r="L8" s="11" t="str">
        <f>"000012"</f>
        <v>000012</v>
      </c>
      <c r="M8" s="10">
        <v>43049</v>
      </c>
      <c r="N8" s="11" t="str">
        <f>"000015"</f>
        <v>000015</v>
      </c>
      <c r="O8" s="10">
        <v>43242</v>
      </c>
      <c r="P8" s="11" t="str">
        <f>"000016"</f>
        <v>000016</v>
      </c>
      <c r="Q8" s="10">
        <v>43242</v>
      </c>
      <c r="R8" s="11">
        <v>17</v>
      </c>
      <c r="S8" s="11" t="str">
        <f>"002704"</f>
        <v>002704</v>
      </c>
      <c r="T8" s="10">
        <v>43270</v>
      </c>
      <c r="U8" s="14">
        <v>11.31096</v>
      </c>
      <c r="V8" s="14">
        <v>0.23752999999999999</v>
      </c>
      <c r="W8" s="14">
        <v>11.07343</v>
      </c>
      <c r="X8" s="11">
        <v>97</v>
      </c>
      <c r="Y8" s="10">
        <v>43271</v>
      </c>
      <c r="Z8" s="11">
        <v>9880158718</v>
      </c>
      <c r="AA8" s="12" t="s">
        <v>77</v>
      </c>
      <c r="AB8" s="11" t="s">
        <v>78</v>
      </c>
      <c r="AC8" s="12" t="s">
        <v>79</v>
      </c>
      <c r="AD8" s="11" t="s">
        <v>80</v>
      </c>
      <c r="AE8" s="12" t="s">
        <v>81</v>
      </c>
      <c r="AF8" s="14">
        <v>0.11310959999999999</v>
      </c>
      <c r="AG8" s="11" t="s">
        <v>55</v>
      </c>
    </row>
    <row r="9" spans="1:33" x14ac:dyDescent="0.2">
      <c r="A9" s="8">
        <v>2810</v>
      </c>
      <c r="B9" s="9" t="s">
        <v>82</v>
      </c>
      <c r="C9" s="10">
        <v>43283</v>
      </c>
      <c r="D9" s="11">
        <v>38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47</v>
      </c>
      <c r="J9" s="12" t="s">
        <v>48</v>
      </c>
      <c r="K9" s="13" t="s">
        <v>49</v>
      </c>
      <c r="L9" s="11" t="str">
        <f>"000065"</f>
        <v>000065</v>
      </c>
      <c r="M9" s="10">
        <v>43122</v>
      </c>
      <c r="N9" s="11" t="str">
        <f>"000001"</f>
        <v>000001</v>
      </c>
      <c r="O9" s="10">
        <v>43191</v>
      </c>
      <c r="P9" s="11" t="str">
        <f>"000001"</f>
        <v>000001</v>
      </c>
      <c r="Q9" s="10">
        <v>43191</v>
      </c>
      <c r="R9" s="11">
        <v>18</v>
      </c>
      <c r="S9" s="11" t="str">
        <f>"000377"</f>
        <v>000377</v>
      </c>
      <c r="T9" s="10">
        <v>43196</v>
      </c>
      <c r="U9" s="14">
        <v>3.1120000000000001</v>
      </c>
      <c r="V9" s="14">
        <v>0.31119999999999998</v>
      </c>
      <c r="W9" s="14">
        <v>2.8008000000000002</v>
      </c>
      <c r="X9" s="11">
        <v>104</v>
      </c>
      <c r="Y9" s="10">
        <v>43283</v>
      </c>
      <c r="Z9" s="11">
        <v>9886998316</v>
      </c>
      <c r="AA9" s="12" t="s">
        <v>83</v>
      </c>
      <c r="AB9" s="11" t="s">
        <v>51</v>
      </c>
      <c r="AC9" s="12" t="s">
        <v>52</v>
      </c>
      <c r="AD9" s="11" t="s">
        <v>53</v>
      </c>
      <c r="AE9" s="12" t="s">
        <v>54</v>
      </c>
      <c r="AF9" s="14">
        <v>3.1120000000000002E-2</v>
      </c>
      <c r="AG9" s="11" t="s">
        <v>55</v>
      </c>
    </row>
    <row r="10" spans="1:33" x14ac:dyDescent="0.2">
      <c r="A10" s="8">
        <v>2811</v>
      </c>
      <c r="B10" s="9" t="s">
        <v>82</v>
      </c>
      <c r="C10" s="10">
        <v>43283</v>
      </c>
      <c r="D10" s="11">
        <v>38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84</v>
      </c>
      <c r="J10" s="12" t="s">
        <v>85</v>
      </c>
      <c r="K10" s="13" t="s">
        <v>49</v>
      </c>
      <c r="L10" s="11" t="str">
        <f>"000067"</f>
        <v>000067</v>
      </c>
      <c r="M10" s="10">
        <v>43127</v>
      </c>
      <c r="N10" s="11" t="str">
        <f>"000020"</f>
        <v>000020</v>
      </c>
      <c r="O10" s="10">
        <v>43273</v>
      </c>
      <c r="P10" s="11" t="str">
        <f>"000042"</f>
        <v>000042</v>
      </c>
      <c r="Q10" s="10">
        <v>43273</v>
      </c>
      <c r="R10" s="11">
        <v>18</v>
      </c>
      <c r="S10" s="11" t="str">
        <f>"003135"</f>
        <v>003135</v>
      </c>
      <c r="T10" s="10">
        <v>43280</v>
      </c>
      <c r="U10" s="14">
        <v>109.59936</v>
      </c>
      <c r="V10" s="14">
        <v>5.5993599999999999</v>
      </c>
      <c r="W10" s="14">
        <v>104</v>
      </c>
      <c r="X10" s="11">
        <v>104</v>
      </c>
      <c r="Y10" s="10">
        <v>43283</v>
      </c>
      <c r="Z10" s="11">
        <v>8147574095</v>
      </c>
      <c r="AA10" s="12" t="s">
        <v>50</v>
      </c>
      <c r="AB10" s="11" t="s">
        <v>51</v>
      </c>
      <c r="AC10" s="12" t="s">
        <v>52</v>
      </c>
      <c r="AD10" s="11" t="s">
        <v>53</v>
      </c>
      <c r="AE10" s="12" t="s">
        <v>54</v>
      </c>
      <c r="AF10" s="14">
        <v>1.0959936000000001</v>
      </c>
      <c r="AG10" s="11" t="s">
        <v>55</v>
      </c>
    </row>
    <row r="11" spans="1:33" x14ac:dyDescent="0.2">
      <c r="A11" s="8">
        <v>2812</v>
      </c>
      <c r="B11" s="9" t="s">
        <v>82</v>
      </c>
      <c r="C11" s="10">
        <v>43283</v>
      </c>
      <c r="D11" s="11">
        <v>38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86</v>
      </c>
      <c r="J11" s="12" t="s">
        <v>87</v>
      </c>
      <c r="K11" s="13" t="s">
        <v>49</v>
      </c>
      <c r="L11" s="11" t="str">
        <f>"000068"</f>
        <v>000068</v>
      </c>
      <c r="M11" s="10">
        <v>43127</v>
      </c>
      <c r="N11" s="11" t="str">
        <f>"000019"</f>
        <v>000019</v>
      </c>
      <c r="O11" s="10">
        <v>43273</v>
      </c>
      <c r="P11" s="11" t="str">
        <f>"000041"</f>
        <v>000041</v>
      </c>
      <c r="Q11" s="10">
        <v>43273</v>
      </c>
      <c r="R11" s="11">
        <v>18</v>
      </c>
      <c r="S11" s="11" t="str">
        <f>"003138"</f>
        <v>003138</v>
      </c>
      <c r="T11" s="10">
        <v>43280</v>
      </c>
      <c r="U11" s="14">
        <v>61.910870000000003</v>
      </c>
      <c r="V11" s="14">
        <v>3.4108700000000001</v>
      </c>
      <c r="W11" s="14">
        <v>58.5</v>
      </c>
      <c r="X11" s="11">
        <v>104</v>
      </c>
      <c r="Y11" s="10">
        <v>43283</v>
      </c>
      <c r="Z11" s="11">
        <v>8147574095</v>
      </c>
      <c r="AA11" s="12" t="s">
        <v>88</v>
      </c>
      <c r="AB11" s="11" t="s">
        <v>51</v>
      </c>
      <c r="AC11" s="12" t="s">
        <v>52</v>
      </c>
      <c r="AD11" s="11" t="s">
        <v>53</v>
      </c>
      <c r="AE11" s="12" t="s">
        <v>54</v>
      </c>
      <c r="AF11" s="14">
        <v>0.61910870000000007</v>
      </c>
      <c r="AG11" s="11" t="s">
        <v>55</v>
      </c>
    </row>
    <row r="12" spans="1:33" x14ac:dyDescent="0.2">
      <c r="A12" s="8">
        <v>2813</v>
      </c>
      <c r="B12" s="9" t="s">
        <v>82</v>
      </c>
      <c r="C12" s="10">
        <v>43283</v>
      </c>
      <c r="D12" s="11">
        <v>38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89</v>
      </c>
      <c r="J12" s="12" t="s">
        <v>90</v>
      </c>
      <c r="K12" s="13" t="s">
        <v>49</v>
      </c>
      <c r="L12" s="11" t="str">
        <f>"000071"</f>
        <v>000071</v>
      </c>
      <c r="M12" s="10">
        <v>43138</v>
      </c>
      <c r="N12" s="11" t="str">
        <f>"000008"</f>
        <v>000008</v>
      </c>
      <c r="O12" s="10">
        <v>43199</v>
      </c>
      <c r="P12" s="11" t="str">
        <f>"000009"</f>
        <v>000009</v>
      </c>
      <c r="Q12" s="10">
        <v>43199</v>
      </c>
      <c r="R12" s="11">
        <v>17</v>
      </c>
      <c r="S12" s="11" t="str">
        <f>"003194"</f>
        <v>003194</v>
      </c>
      <c r="T12" s="10">
        <v>43281</v>
      </c>
      <c r="U12" s="14">
        <v>9.9924800000000005</v>
      </c>
      <c r="V12" s="14">
        <v>0.84248000000000001</v>
      </c>
      <c r="W12" s="14">
        <v>9.15</v>
      </c>
      <c r="X12" s="11">
        <v>109</v>
      </c>
      <c r="Y12" s="10">
        <v>43283</v>
      </c>
      <c r="Z12" s="11">
        <v>9448821339</v>
      </c>
      <c r="AA12" s="12" t="s">
        <v>91</v>
      </c>
      <c r="AB12" s="11" t="s">
        <v>92</v>
      </c>
      <c r="AC12" s="12" t="s">
        <v>93</v>
      </c>
      <c r="AD12" s="11" t="s">
        <v>53</v>
      </c>
      <c r="AE12" s="12" t="s">
        <v>54</v>
      </c>
      <c r="AF12" s="14">
        <v>9.9924800000000008E-2</v>
      </c>
      <c r="AG12" s="11" t="s">
        <v>55</v>
      </c>
    </row>
    <row r="13" spans="1:33" x14ac:dyDescent="0.2">
      <c r="A13" s="8">
        <v>3458</v>
      </c>
      <c r="B13" s="9" t="s">
        <v>82</v>
      </c>
      <c r="C13" s="10">
        <v>43299</v>
      </c>
      <c r="D13" s="11">
        <v>38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94</v>
      </c>
      <c r="J13" s="12" t="s">
        <v>95</v>
      </c>
      <c r="K13" s="13" t="s">
        <v>40</v>
      </c>
      <c r="L13" s="11" t="str">
        <f>"000002"</f>
        <v>000002</v>
      </c>
      <c r="M13" s="10">
        <v>41893</v>
      </c>
      <c r="N13" s="11" t="str">
        <f>"000016"</f>
        <v>000016</v>
      </c>
      <c r="O13" s="10">
        <v>42916</v>
      </c>
      <c r="P13" s="11" t="str">
        <f>"000022"</f>
        <v>000022</v>
      </c>
      <c r="Q13" s="10">
        <v>42916</v>
      </c>
      <c r="R13" s="11">
        <v>14</v>
      </c>
      <c r="S13" s="11" t="str">
        <f>"003526"</f>
        <v>003526</v>
      </c>
      <c r="T13" s="10">
        <v>43291</v>
      </c>
      <c r="U13" s="14">
        <v>4.9278300000000002</v>
      </c>
      <c r="V13" s="14">
        <v>0.57077</v>
      </c>
      <c r="W13" s="14">
        <v>4.3570599999999997</v>
      </c>
      <c r="X13" s="11">
        <v>127</v>
      </c>
      <c r="Y13" s="10">
        <v>43299</v>
      </c>
      <c r="Z13" s="11">
        <v>9845034502</v>
      </c>
      <c r="AA13" s="12" t="s">
        <v>96</v>
      </c>
      <c r="AB13" s="11" t="s">
        <v>97</v>
      </c>
      <c r="AC13" s="12" t="s">
        <v>98</v>
      </c>
      <c r="AD13" s="11" t="s">
        <v>80</v>
      </c>
      <c r="AE13" s="12" t="s">
        <v>81</v>
      </c>
      <c r="AF13" s="14">
        <v>4.9278300000000004E-2</v>
      </c>
      <c r="AG13" s="11" t="s">
        <v>46</v>
      </c>
    </row>
    <row r="14" spans="1:33" x14ac:dyDescent="0.2">
      <c r="A14" s="8">
        <v>3459</v>
      </c>
      <c r="B14" s="9" t="s">
        <v>82</v>
      </c>
      <c r="C14" s="10">
        <v>43299</v>
      </c>
      <c r="D14" s="11">
        <v>38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99</v>
      </c>
      <c r="J14" s="12" t="s">
        <v>100</v>
      </c>
      <c r="K14" s="13" t="s">
        <v>76</v>
      </c>
      <c r="L14" s="11" t="str">
        <f>"000033"</f>
        <v>000033</v>
      </c>
      <c r="M14" s="10">
        <v>42794</v>
      </c>
      <c r="N14" s="11" t="str">
        <f>"000104"</f>
        <v>000104</v>
      </c>
      <c r="O14" s="10">
        <v>43176</v>
      </c>
      <c r="P14" s="11" t="str">
        <f>"000104"</f>
        <v>000104</v>
      </c>
      <c r="Q14" s="10">
        <v>43176</v>
      </c>
      <c r="R14" s="11">
        <v>16</v>
      </c>
      <c r="S14" s="11" t="str">
        <f>"004008"</f>
        <v>004008</v>
      </c>
      <c r="T14" s="10">
        <v>43300</v>
      </c>
      <c r="U14" s="14">
        <v>1.76</v>
      </c>
      <c r="V14" s="14">
        <v>0.25056</v>
      </c>
      <c r="W14" s="14">
        <v>1.5094399999999999</v>
      </c>
      <c r="X14" s="11">
        <v>127</v>
      </c>
      <c r="Y14" s="10">
        <v>43299</v>
      </c>
      <c r="Z14" s="11">
        <v>9448370460</v>
      </c>
      <c r="AA14" s="12" t="s">
        <v>101</v>
      </c>
      <c r="AB14" s="11" t="s">
        <v>102</v>
      </c>
      <c r="AC14" s="12" t="s">
        <v>103</v>
      </c>
      <c r="AD14" s="11" t="s">
        <v>80</v>
      </c>
      <c r="AE14" s="12" t="s">
        <v>81</v>
      </c>
      <c r="AF14" s="14">
        <v>1.7600000000000001E-2</v>
      </c>
      <c r="AG14" s="11" t="s">
        <v>46</v>
      </c>
    </row>
    <row r="15" spans="1:33" x14ac:dyDescent="0.2">
      <c r="A15" s="8">
        <v>3460</v>
      </c>
      <c r="B15" s="9" t="s">
        <v>82</v>
      </c>
      <c r="C15" s="10">
        <v>43299</v>
      </c>
      <c r="D15" s="11">
        <v>38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104</v>
      </c>
      <c r="J15" s="12" t="s">
        <v>105</v>
      </c>
      <c r="K15" s="13" t="s">
        <v>76</v>
      </c>
      <c r="L15" s="11" t="str">
        <f>"000029"</f>
        <v>000029</v>
      </c>
      <c r="M15" s="10">
        <v>42794</v>
      </c>
      <c r="N15" s="11" t="str">
        <f>"000106"</f>
        <v>000106</v>
      </c>
      <c r="O15" s="10">
        <v>43176</v>
      </c>
      <c r="P15" s="11" t="str">
        <f>"000106"</f>
        <v>000106</v>
      </c>
      <c r="Q15" s="10">
        <v>43176</v>
      </c>
      <c r="R15" s="11">
        <v>16</v>
      </c>
      <c r="S15" s="11" t="str">
        <f>"004010"</f>
        <v>004010</v>
      </c>
      <c r="T15" s="10">
        <v>43300</v>
      </c>
      <c r="U15" s="14">
        <v>2.2314600000000002</v>
      </c>
      <c r="V15" s="14">
        <v>0.31630999999999998</v>
      </c>
      <c r="W15" s="14">
        <v>1.9151499999999999</v>
      </c>
      <c r="X15" s="11">
        <v>127</v>
      </c>
      <c r="Y15" s="10">
        <v>43299</v>
      </c>
      <c r="Z15" s="11">
        <v>9448370460</v>
      </c>
      <c r="AA15" s="12" t="s">
        <v>106</v>
      </c>
      <c r="AB15" s="11" t="s">
        <v>102</v>
      </c>
      <c r="AC15" s="12" t="s">
        <v>103</v>
      </c>
      <c r="AD15" s="11" t="s">
        <v>80</v>
      </c>
      <c r="AE15" s="12" t="s">
        <v>81</v>
      </c>
      <c r="AF15" s="14">
        <v>2.2314600000000004E-2</v>
      </c>
      <c r="AG15" s="11" t="s">
        <v>46</v>
      </c>
    </row>
    <row r="16" spans="1:33" x14ac:dyDescent="0.2">
      <c r="A16" s="8">
        <v>3461</v>
      </c>
      <c r="B16" s="9" t="s">
        <v>82</v>
      </c>
      <c r="C16" s="10">
        <v>43299</v>
      </c>
      <c r="D16" s="11">
        <v>38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107</v>
      </c>
      <c r="J16" s="12" t="s">
        <v>108</v>
      </c>
      <c r="K16" s="13" t="s">
        <v>76</v>
      </c>
      <c r="L16" s="11" t="str">
        <f>"000030"</f>
        <v>000030</v>
      </c>
      <c r="M16" s="10">
        <v>42794</v>
      </c>
      <c r="N16" s="11" t="str">
        <f>"000108"</f>
        <v>000108</v>
      </c>
      <c r="O16" s="10">
        <v>43176</v>
      </c>
      <c r="P16" s="11" t="str">
        <f>"000108"</f>
        <v>000108</v>
      </c>
      <c r="Q16" s="10">
        <v>43176</v>
      </c>
      <c r="R16" s="11">
        <v>16</v>
      </c>
      <c r="S16" s="11" t="str">
        <f>"004012"</f>
        <v>004012</v>
      </c>
      <c r="T16" s="10">
        <v>43300</v>
      </c>
      <c r="U16" s="14">
        <v>2.5280800000000001</v>
      </c>
      <c r="V16" s="14">
        <v>0.35518</v>
      </c>
      <c r="W16" s="14">
        <v>2.1728999999999998</v>
      </c>
      <c r="X16" s="11">
        <v>127</v>
      </c>
      <c r="Y16" s="10">
        <v>43299</v>
      </c>
      <c r="Z16" s="11">
        <v>9448370460</v>
      </c>
      <c r="AA16" s="12" t="s">
        <v>106</v>
      </c>
      <c r="AB16" s="11" t="s">
        <v>102</v>
      </c>
      <c r="AC16" s="12" t="s">
        <v>103</v>
      </c>
      <c r="AD16" s="11" t="s">
        <v>80</v>
      </c>
      <c r="AE16" s="12" t="s">
        <v>81</v>
      </c>
      <c r="AF16" s="14">
        <v>2.5280800000000003E-2</v>
      </c>
      <c r="AG16" s="11" t="s">
        <v>46</v>
      </c>
    </row>
    <row r="17" spans="1:33" x14ac:dyDescent="0.2">
      <c r="A17" s="8">
        <v>3462</v>
      </c>
      <c r="B17" s="9" t="s">
        <v>82</v>
      </c>
      <c r="C17" s="10">
        <v>43299</v>
      </c>
      <c r="D17" s="11">
        <v>38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94</v>
      </c>
      <c r="J17" s="12" t="s">
        <v>95</v>
      </c>
      <c r="K17" s="13" t="s">
        <v>40</v>
      </c>
      <c r="L17" s="11" t="str">
        <f>"000002"</f>
        <v>000002</v>
      </c>
      <c r="M17" s="10">
        <v>41893</v>
      </c>
      <c r="N17" s="11" t="str">
        <f>"000016"</f>
        <v>000016</v>
      </c>
      <c r="O17" s="10">
        <v>42916</v>
      </c>
      <c r="P17" s="11" t="str">
        <f>"000022"</f>
        <v>000022</v>
      </c>
      <c r="Q17" s="10">
        <v>42916</v>
      </c>
      <c r="R17" s="11">
        <v>14</v>
      </c>
      <c r="S17" s="11" t="str">
        <f>"003526"</f>
        <v>003526</v>
      </c>
      <c r="T17" s="10">
        <v>43291</v>
      </c>
      <c r="U17" s="14">
        <v>1.0858699999999999</v>
      </c>
      <c r="V17" s="14">
        <v>0.12249</v>
      </c>
      <c r="W17" s="14">
        <v>0.96338000000000001</v>
      </c>
      <c r="X17" s="11">
        <v>127</v>
      </c>
      <c r="Y17" s="10">
        <v>43299</v>
      </c>
      <c r="Z17" s="11">
        <v>9845034502</v>
      </c>
      <c r="AA17" s="12" t="s">
        <v>96</v>
      </c>
      <c r="AB17" s="11" t="s">
        <v>97</v>
      </c>
      <c r="AC17" s="12" t="s">
        <v>98</v>
      </c>
      <c r="AD17" s="11" t="s">
        <v>80</v>
      </c>
      <c r="AE17" s="12" t="s">
        <v>81</v>
      </c>
      <c r="AF17" s="14">
        <v>1.0858699999999999E-2</v>
      </c>
      <c r="AG17" s="11" t="s">
        <v>46</v>
      </c>
    </row>
    <row r="18" spans="1:33" x14ac:dyDescent="0.2">
      <c r="A18" s="8">
        <v>3463</v>
      </c>
      <c r="B18" s="9" t="s">
        <v>82</v>
      </c>
      <c r="C18" s="10">
        <v>43299</v>
      </c>
      <c r="D18" s="11">
        <v>38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104</v>
      </c>
      <c r="J18" s="12" t="s">
        <v>105</v>
      </c>
      <c r="K18" s="13" t="s">
        <v>76</v>
      </c>
      <c r="L18" s="11" t="str">
        <f>"000029"</f>
        <v>000029</v>
      </c>
      <c r="M18" s="10">
        <v>42794</v>
      </c>
      <c r="N18" s="11" t="str">
        <f>"000106"</f>
        <v>000106</v>
      </c>
      <c r="O18" s="10">
        <v>43176</v>
      </c>
      <c r="P18" s="11" t="str">
        <f>"000106"</f>
        <v>000106</v>
      </c>
      <c r="Q18" s="10">
        <v>43176</v>
      </c>
      <c r="R18" s="11">
        <v>16</v>
      </c>
      <c r="S18" s="11" t="str">
        <f>"004010"</f>
        <v>004010</v>
      </c>
      <c r="T18" s="10">
        <v>43300</v>
      </c>
      <c r="U18" s="14">
        <v>2.7892899999999998</v>
      </c>
      <c r="V18" s="14">
        <v>0.19516</v>
      </c>
      <c r="W18" s="14">
        <v>2.5941299999999998</v>
      </c>
      <c r="X18" s="11">
        <v>127</v>
      </c>
      <c r="Y18" s="10">
        <v>43299</v>
      </c>
      <c r="Z18" s="11">
        <v>9448370460</v>
      </c>
      <c r="AA18" s="12" t="s">
        <v>106</v>
      </c>
      <c r="AB18" s="11" t="s">
        <v>102</v>
      </c>
      <c r="AC18" s="12" t="s">
        <v>103</v>
      </c>
      <c r="AD18" s="11" t="s">
        <v>80</v>
      </c>
      <c r="AE18" s="12" t="s">
        <v>81</v>
      </c>
      <c r="AF18" s="14">
        <v>2.7892899999999998E-2</v>
      </c>
      <c r="AG18" s="11" t="s">
        <v>46</v>
      </c>
    </row>
    <row r="19" spans="1:33" x14ac:dyDescent="0.2">
      <c r="A19" s="8">
        <v>3464</v>
      </c>
      <c r="B19" s="9" t="s">
        <v>82</v>
      </c>
      <c r="C19" s="10">
        <v>43299</v>
      </c>
      <c r="D19" s="11">
        <v>38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107</v>
      </c>
      <c r="J19" s="12" t="s">
        <v>108</v>
      </c>
      <c r="K19" s="13" t="s">
        <v>76</v>
      </c>
      <c r="L19" s="11" t="str">
        <f>"000030"</f>
        <v>000030</v>
      </c>
      <c r="M19" s="10">
        <v>42794</v>
      </c>
      <c r="N19" s="11" t="str">
        <f>"000108"</f>
        <v>000108</v>
      </c>
      <c r="O19" s="10">
        <v>43176</v>
      </c>
      <c r="P19" s="11" t="str">
        <f>"000108"</f>
        <v>000108</v>
      </c>
      <c r="Q19" s="10">
        <v>43176</v>
      </c>
      <c r="R19" s="11">
        <v>16</v>
      </c>
      <c r="S19" s="11" t="str">
        <f>"004012"</f>
        <v>004012</v>
      </c>
      <c r="T19" s="10">
        <v>43300</v>
      </c>
      <c r="U19" s="14">
        <v>3.1600899999999998</v>
      </c>
      <c r="V19" s="14">
        <v>0.21776999999999999</v>
      </c>
      <c r="W19" s="14">
        <v>2.94232</v>
      </c>
      <c r="X19" s="11">
        <v>127</v>
      </c>
      <c r="Y19" s="10">
        <v>43299</v>
      </c>
      <c r="Z19" s="11">
        <v>9448370460</v>
      </c>
      <c r="AA19" s="12" t="s">
        <v>106</v>
      </c>
      <c r="AB19" s="11" t="s">
        <v>102</v>
      </c>
      <c r="AC19" s="12" t="s">
        <v>103</v>
      </c>
      <c r="AD19" s="11" t="s">
        <v>80</v>
      </c>
      <c r="AE19" s="12" t="s">
        <v>81</v>
      </c>
      <c r="AF19" s="14">
        <v>3.1600900000000001E-2</v>
      </c>
      <c r="AG19" s="11" t="s">
        <v>46</v>
      </c>
    </row>
    <row r="20" spans="1:33" x14ac:dyDescent="0.2">
      <c r="A20" s="8">
        <v>3465</v>
      </c>
      <c r="B20" s="9" t="s">
        <v>82</v>
      </c>
      <c r="C20" s="10">
        <v>43299</v>
      </c>
      <c r="D20" s="11">
        <v>38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99</v>
      </c>
      <c r="J20" s="12" t="s">
        <v>100</v>
      </c>
      <c r="K20" s="13" t="s">
        <v>76</v>
      </c>
      <c r="L20" s="11" t="str">
        <f>"000033"</f>
        <v>000033</v>
      </c>
      <c r="M20" s="10">
        <v>42794</v>
      </c>
      <c r="N20" s="11" t="str">
        <f>"000104"</f>
        <v>000104</v>
      </c>
      <c r="O20" s="10">
        <v>43176</v>
      </c>
      <c r="P20" s="11" t="str">
        <f>"000104"</f>
        <v>000104</v>
      </c>
      <c r="Q20" s="10">
        <v>43176</v>
      </c>
      <c r="R20" s="11">
        <v>16</v>
      </c>
      <c r="S20" s="11" t="str">
        <f>"004008"</f>
        <v>004008</v>
      </c>
      <c r="T20" s="10">
        <v>43300</v>
      </c>
      <c r="U20" s="14">
        <v>2.1999900000000001</v>
      </c>
      <c r="V20" s="14">
        <v>0.15920000000000001</v>
      </c>
      <c r="W20" s="14">
        <v>2.0407899999999999</v>
      </c>
      <c r="X20" s="11">
        <v>127</v>
      </c>
      <c r="Y20" s="10">
        <v>43299</v>
      </c>
      <c r="Z20" s="11">
        <v>9448370460</v>
      </c>
      <c r="AA20" s="12" t="s">
        <v>101</v>
      </c>
      <c r="AB20" s="11" t="s">
        <v>102</v>
      </c>
      <c r="AC20" s="12" t="s">
        <v>103</v>
      </c>
      <c r="AD20" s="11" t="s">
        <v>80</v>
      </c>
      <c r="AE20" s="12" t="s">
        <v>81</v>
      </c>
      <c r="AF20" s="14">
        <v>2.1999900000000003E-2</v>
      </c>
      <c r="AG20" s="11" t="s">
        <v>46</v>
      </c>
    </row>
    <row r="21" spans="1:33" x14ac:dyDescent="0.2">
      <c r="A21" s="8">
        <v>3713</v>
      </c>
      <c r="B21" s="9" t="s">
        <v>82</v>
      </c>
      <c r="C21" s="10">
        <v>43301</v>
      </c>
      <c r="D21" s="11">
        <v>38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99</v>
      </c>
      <c r="J21" s="12" t="s">
        <v>100</v>
      </c>
      <c r="K21" s="13" t="s">
        <v>76</v>
      </c>
      <c r="L21" s="11" t="str">
        <f>"000033"</f>
        <v>000033</v>
      </c>
      <c r="M21" s="10">
        <v>42794</v>
      </c>
      <c r="N21" s="11" t="str">
        <f>"000104"</f>
        <v>000104</v>
      </c>
      <c r="O21" s="10">
        <v>43176</v>
      </c>
      <c r="P21" s="11" t="str">
        <f>"000104"</f>
        <v>000104</v>
      </c>
      <c r="Q21" s="10">
        <v>43176</v>
      </c>
      <c r="R21" s="11">
        <v>16</v>
      </c>
      <c r="S21" s="11" t="str">
        <f>"004008"</f>
        <v>004008</v>
      </c>
      <c r="T21" s="10">
        <v>43300</v>
      </c>
      <c r="U21" s="14">
        <v>1.31999</v>
      </c>
      <c r="V21" s="14">
        <v>9.0520000000000003E-2</v>
      </c>
      <c r="W21" s="14">
        <v>1.2294700000000001</v>
      </c>
      <c r="X21" s="11">
        <v>134</v>
      </c>
      <c r="Y21" s="10">
        <v>43301</v>
      </c>
      <c r="Z21" s="11">
        <v>9448370460</v>
      </c>
      <c r="AA21" s="12" t="s">
        <v>101</v>
      </c>
      <c r="AB21" s="11" t="s">
        <v>102</v>
      </c>
      <c r="AC21" s="12" t="s">
        <v>103</v>
      </c>
      <c r="AD21" s="11" t="s">
        <v>80</v>
      </c>
      <c r="AE21" s="12" t="s">
        <v>81</v>
      </c>
      <c r="AF21" s="14">
        <v>1.3199900000000001E-2</v>
      </c>
      <c r="AG21" s="11" t="s">
        <v>46</v>
      </c>
    </row>
    <row r="22" spans="1:33" x14ac:dyDescent="0.2">
      <c r="A22" s="8">
        <v>3714</v>
      </c>
      <c r="B22" s="9" t="s">
        <v>82</v>
      </c>
      <c r="C22" s="10">
        <v>43301</v>
      </c>
      <c r="D22" s="11">
        <v>38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104</v>
      </c>
      <c r="J22" s="12" t="s">
        <v>105</v>
      </c>
      <c r="K22" s="13" t="s">
        <v>76</v>
      </c>
      <c r="L22" s="11" t="str">
        <f>"000029"</f>
        <v>000029</v>
      </c>
      <c r="M22" s="10">
        <v>42794</v>
      </c>
      <c r="N22" s="11" t="str">
        <f>"000106"</f>
        <v>000106</v>
      </c>
      <c r="O22" s="10">
        <v>43176</v>
      </c>
      <c r="P22" s="11" t="str">
        <f>"000106"</f>
        <v>000106</v>
      </c>
      <c r="Q22" s="10">
        <v>43176</v>
      </c>
      <c r="R22" s="11">
        <v>16</v>
      </c>
      <c r="S22" s="11" t="str">
        <f>"004010"</f>
        <v>004010</v>
      </c>
      <c r="T22" s="10">
        <v>43300</v>
      </c>
      <c r="U22" s="14">
        <v>1.6735800000000001</v>
      </c>
      <c r="V22" s="14">
        <v>0.11210000000000001</v>
      </c>
      <c r="W22" s="14">
        <v>1.56148</v>
      </c>
      <c r="X22" s="11">
        <v>134</v>
      </c>
      <c r="Y22" s="10">
        <v>43301</v>
      </c>
      <c r="Z22" s="11">
        <v>9448370460</v>
      </c>
      <c r="AA22" s="12" t="s">
        <v>106</v>
      </c>
      <c r="AB22" s="11" t="s">
        <v>102</v>
      </c>
      <c r="AC22" s="12" t="s">
        <v>103</v>
      </c>
      <c r="AD22" s="11" t="s">
        <v>80</v>
      </c>
      <c r="AE22" s="12" t="s">
        <v>81</v>
      </c>
      <c r="AF22" s="14">
        <v>1.6735800000000002E-2</v>
      </c>
      <c r="AG22" s="11" t="s">
        <v>46</v>
      </c>
    </row>
    <row r="23" spans="1:33" x14ac:dyDescent="0.2">
      <c r="A23" s="8">
        <v>3715</v>
      </c>
      <c r="B23" s="9" t="s">
        <v>82</v>
      </c>
      <c r="C23" s="10">
        <v>43301</v>
      </c>
      <c r="D23" s="11">
        <v>38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107</v>
      </c>
      <c r="J23" s="12" t="s">
        <v>108</v>
      </c>
      <c r="K23" s="13" t="s">
        <v>76</v>
      </c>
      <c r="L23" s="11" t="str">
        <f>"000030"</f>
        <v>000030</v>
      </c>
      <c r="M23" s="10">
        <v>42794</v>
      </c>
      <c r="N23" s="11" t="str">
        <f>"000108"</f>
        <v>000108</v>
      </c>
      <c r="O23" s="10">
        <v>43176</v>
      </c>
      <c r="P23" s="11" t="str">
        <f>"000108"</f>
        <v>000108</v>
      </c>
      <c r="Q23" s="10">
        <v>43176</v>
      </c>
      <c r="R23" s="11">
        <v>16</v>
      </c>
      <c r="S23" s="11" t="str">
        <f>"004012"</f>
        <v>004012</v>
      </c>
      <c r="T23" s="10">
        <v>43300</v>
      </c>
      <c r="U23" s="14">
        <v>1.89605</v>
      </c>
      <c r="V23" s="14">
        <v>0.12567</v>
      </c>
      <c r="W23" s="14">
        <v>1.7703800000000001</v>
      </c>
      <c r="X23" s="11">
        <v>134</v>
      </c>
      <c r="Y23" s="10">
        <v>43301</v>
      </c>
      <c r="Z23" s="11">
        <v>9448370460</v>
      </c>
      <c r="AA23" s="12" t="s">
        <v>106</v>
      </c>
      <c r="AB23" s="11" t="s">
        <v>102</v>
      </c>
      <c r="AC23" s="12" t="s">
        <v>103</v>
      </c>
      <c r="AD23" s="11" t="s">
        <v>80</v>
      </c>
      <c r="AE23" s="12" t="s">
        <v>81</v>
      </c>
      <c r="AF23" s="14">
        <v>1.8960500000000002E-2</v>
      </c>
      <c r="AG23" s="11" t="s">
        <v>46</v>
      </c>
    </row>
    <row r="24" spans="1:33" x14ac:dyDescent="0.2">
      <c r="A24" s="8">
        <v>4406</v>
      </c>
      <c r="B24" s="9" t="s">
        <v>109</v>
      </c>
      <c r="C24" s="10">
        <v>43318</v>
      </c>
      <c r="D24" s="11">
        <v>38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110</v>
      </c>
      <c r="J24" s="12" t="s">
        <v>111</v>
      </c>
      <c r="K24" s="13" t="s">
        <v>76</v>
      </c>
      <c r="L24" s="11" t="str">
        <f>"000004"</f>
        <v>000004</v>
      </c>
      <c r="M24" s="10">
        <v>42935</v>
      </c>
      <c r="N24" s="11" t="str">
        <f>"000023"</f>
        <v>000023</v>
      </c>
      <c r="O24" s="10">
        <v>43064</v>
      </c>
      <c r="P24" s="11" t="str">
        <f>"000023"</f>
        <v>000023</v>
      </c>
      <c r="Q24" s="10">
        <v>43070</v>
      </c>
      <c r="R24" s="11">
        <v>17</v>
      </c>
      <c r="S24" s="11" t="str">
        <f>"004582"</f>
        <v>004582</v>
      </c>
      <c r="T24" s="10">
        <v>43313</v>
      </c>
      <c r="U24" s="14">
        <v>4.2877099999999997</v>
      </c>
      <c r="V24" s="14">
        <v>0.20382</v>
      </c>
      <c r="W24" s="14">
        <v>4.0838900000000002</v>
      </c>
      <c r="X24" s="11">
        <v>157</v>
      </c>
      <c r="Y24" s="10">
        <v>43318</v>
      </c>
      <c r="Z24" s="11">
        <v>9845004432</v>
      </c>
      <c r="AA24" s="12" t="s">
        <v>112</v>
      </c>
      <c r="AB24" s="11" t="s">
        <v>97</v>
      </c>
      <c r="AC24" s="12" t="s">
        <v>98</v>
      </c>
      <c r="AD24" s="11" t="s">
        <v>80</v>
      </c>
      <c r="AE24" s="12" t="s">
        <v>81</v>
      </c>
      <c r="AF24" s="14">
        <v>4.2877099999999994E-2</v>
      </c>
      <c r="AG24" s="11" t="s">
        <v>46</v>
      </c>
    </row>
    <row r="25" spans="1:33" x14ac:dyDescent="0.2">
      <c r="A25" s="8">
        <v>5576</v>
      </c>
      <c r="B25" s="9" t="s">
        <v>113</v>
      </c>
      <c r="C25" s="10">
        <v>43369</v>
      </c>
      <c r="D25" s="11">
        <v>38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86</v>
      </c>
      <c r="J25" s="12" t="s">
        <v>87</v>
      </c>
      <c r="K25" s="13" t="s">
        <v>49</v>
      </c>
      <c r="L25" s="11" t="str">
        <f>"000068"</f>
        <v>000068</v>
      </c>
      <c r="M25" s="10">
        <v>43127</v>
      </c>
      <c r="N25" s="11" t="str">
        <f>"000028"</f>
        <v>000028</v>
      </c>
      <c r="O25" s="10">
        <v>43358</v>
      </c>
      <c r="P25" s="11" t="str">
        <f>"000088"</f>
        <v>000088</v>
      </c>
      <c r="Q25" s="10">
        <v>43358</v>
      </c>
      <c r="R25" s="11">
        <v>18</v>
      </c>
      <c r="S25" s="11" t="str">
        <f>"005993"</f>
        <v>005993</v>
      </c>
      <c r="T25" s="10">
        <v>43369</v>
      </c>
      <c r="U25" s="14">
        <v>46.40531</v>
      </c>
      <c r="V25" s="14">
        <v>2.4053100000000001</v>
      </c>
      <c r="W25" s="14">
        <v>44</v>
      </c>
      <c r="X25" s="11">
        <v>212</v>
      </c>
      <c r="Y25" s="10">
        <v>43369</v>
      </c>
      <c r="Z25" s="11">
        <v>8147574095</v>
      </c>
      <c r="AA25" s="12" t="s">
        <v>88</v>
      </c>
      <c r="AB25" s="11" t="s">
        <v>51</v>
      </c>
      <c r="AC25" s="12" t="s">
        <v>52</v>
      </c>
      <c r="AD25" s="11" t="s">
        <v>53</v>
      </c>
      <c r="AE25" s="12" t="s">
        <v>54</v>
      </c>
      <c r="AF25" s="14">
        <f>U25/100</f>
        <v>0.4640531</v>
      </c>
      <c r="AG25" s="11" t="s">
        <v>55</v>
      </c>
    </row>
    <row r="26" spans="1:33" x14ac:dyDescent="0.2">
      <c r="A26" s="8">
        <v>5874</v>
      </c>
      <c r="B26" s="9" t="s">
        <v>114</v>
      </c>
      <c r="C26" s="10">
        <v>43383</v>
      </c>
      <c r="D26" s="11">
        <v>38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115</v>
      </c>
      <c r="J26" s="12" t="s">
        <v>116</v>
      </c>
      <c r="K26" s="13" t="s">
        <v>49</v>
      </c>
      <c r="L26" s="11" t="str">
        <f>"000038"</f>
        <v>000038</v>
      </c>
      <c r="M26" s="10">
        <v>42201</v>
      </c>
      <c r="N26" s="11" t="str">
        <f>"000025"</f>
        <v>000025</v>
      </c>
      <c r="O26" s="10">
        <v>42247</v>
      </c>
      <c r="P26" s="11" t="str">
        <f>"000117"</f>
        <v>000117</v>
      </c>
      <c r="Q26" s="10">
        <v>42247</v>
      </c>
      <c r="R26" s="11">
        <v>15</v>
      </c>
      <c r="S26" s="11" t="str">
        <f>"000386"</f>
        <v>000386</v>
      </c>
      <c r="T26" s="10">
        <v>42481</v>
      </c>
      <c r="U26" s="14">
        <v>236.5265</v>
      </c>
      <c r="V26" s="14">
        <v>28.526499999999999</v>
      </c>
      <c r="W26" s="14">
        <v>208</v>
      </c>
      <c r="X26" s="11">
        <v>224</v>
      </c>
      <c r="Y26" s="10">
        <v>43383</v>
      </c>
      <c r="Z26" s="11">
        <v>9620529250</v>
      </c>
      <c r="AA26" s="12" t="s">
        <v>117</v>
      </c>
      <c r="AB26" s="11" t="s">
        <v>72</v>
      </c>
      <c r="AC26" s="12" t="s">
        <v>73</v>
      </c>
      <c r="AD26" s="11" t="s">
        <v>53</v>
      </c>
      <c r="AE26" s="12" t="s">
        <v>54</v>
      </c>
      <c r="AF26" s="14">
        <f>U26/100</f>
        <v>2.365265</v>
      </c>
      <c r="AG26" s="11" t="s">
        <v>46</v>
      </c>
    </row>
    <row r="27" spans="1:33" x14ac:dyDescent="0.2">
      <c r="A27" s="8">
        <v>5875</v>
      </c>
      <c r="B27" s="9" t="s">
        <v>114</v>
      </c>
      <c r="C27" s="10">
        <v>43383</v>
      </c>
      <c r="D27" s="11">
        <v>38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115</v>
      </c>
      <c r="J27" s="12" t="s">
        <v>116</v>
      </c>
      <c r="K27" s="13" t="s">
        <v>49</v>
      </c>
      <c r="L27" s="11" t="str">
        <f>"000038"</f>
        <v>000038</v>
      </c>
      <c r="M27" s="10">
        <v>42201</v>
      </c>
      <c r="N27" s="11" t="str">
        <f>"000025"</f>
        <v>000025</v>
      </c>
      <c r="O27" s="10">
        <v>42247</v>
      </c>
      <c r="P27" s="11" t="str">
        <f>"000117"</f>
        <v>000117</v>
      </c>
      <c r="Q27" s="10">
        <v>42247</v>
      </c>
      <c r="R27" s="11">
        <v>15</v>
      </c>
      <c r="S27" s="11" t="str">
        <f>"000386"</f>
        <v>000386</v>
      </c>
      <c r="T27" s="10">
        <v>42481</v>
      </c>
      <c r="U27" s="14">
        <v>236.5265</v>
      </c>
      <c r="V27" s="14">
        <v>28.526499999999999</v>
      </c>
      <c r="W27" s="14">
        <v>208</v>
      </c>
      <c r="X27" s="11">
        <v>224</v>
      </c>
      <c r="Y27" s="10">
        <v>43383</v>
      </c>
      <c r="Z27" s="11">
        <v>9620529250</v>
      </c>
      <c r="AA27" s="12" t="s">
        <v>117</v>
      </c>
      <c r="AB27" s="11" t="s">
        <v>72</v>
      </c>
      <c r="AC27" s="12" t="s">
        <v>73</v>
      </c>
      <c r="AD27" s="11" t="s">
        <v>53</v>
      </c>
      <c r="AE27" s="12" t="s">
        <v>54</v>
      </c>
      <c r="AF27" s="14">
        <f>U27/100</f>
        <v>2.365265</v>
      </c>
      <c r="AG27" s="11" t="s">
        <v>46</v>
      </c>
    </row>
    <row r="28" spans="1:33" x14ac:dyDescent="0.2">
      <c r="A28" s="8">
        <v>6919</v>
      </c>
      <c r="B28" s="9" t="s">
        <v>114</v>
      </c>
      <c r="C28" s="10">
        <v>43402</v>
      </c>
      <c r="D28" s="11">
        <v>38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118</v>
      </c>
      <c r="J28" s="12" t="s">
        <v>119</v>
      </c>
      <c r="K28" s="13" t="s">
        <v>120</v>
      </c>
      <c r="L28" s="11" t="str">
        <f>"000081"</f>
        <v>000081</v>
      </c>
      <c r="M28" s="10">
        <v>42817</v>
      </c>
      <c r="N28" s="11" t="str">
        <f>"000009"</f>
        <v>000009</v>
      </c>
      <c r="O28" s="10">
        <v>42959</v>
      </c>
      <c r="P28" s="11" t="str">
        <f>"000052"</f>
        <v>000052</v>
      </c>
      <c r="Q28" s="10">
        <v>42959</v>
      </c>
      <c r="R28" s="11">
        <v>16</v>
      </c>
      <c r="S28" s="11" t="str">
        <f>"005052"</f>
        <v>005052</v>
      </c>
      <c r="T28" s="10">
        <v>42969</v>
      </c>
      <c r="U28" s="14">
        <v>1.4850000000000001</v>
      </c>
      <c r="V28" s="14">
        <v>0.14849999999999999</v>
      </c>
      <c r="W28" s="14">
        <v>1.3365</v>
      </c>
      <c r="X28" s="11">
        <v>252</v>
      </c>
      <c r="Y28" s="10">
        <v>43402</v>
      </c>
      <c r="Z28" s="11">
        <v>828606202</v>
      </c>
      <c r="AA28" s="12" t="s">
        <v>121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f>U28/100</f>
        <v>1.485E-2</v>
      </c>
      <c r="AG28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2019-06-12T11:05:43Z</dcterms:modified>
</cp:coreProperties>
</file>