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9" i="1" l="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<sst xmlns="http://schemas.openxmlformats.org/spreadsheetml/2006/main" count="565" uniqueCount="184">
  <si>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</si>
  <si>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</si>
  <si>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</si>
  <si>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</si>
  <si>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</si>
  <si>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</si>
  <si>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</si>
  <si>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</si>
  <si>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</si>
  <si>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</si>
  <si>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</si>
  <si>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</si>
  <si>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</si>
  <si>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</si>
  <si>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</si>
  <si>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</si>
  <si>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</si>
  <si>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</si>
  <si>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</si>
  <si>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</si>
  <si>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</si>
  <si>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</si>
  <si>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</si>
  <si>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</si>
  <si>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</si>
  <si>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</si>
  <si>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</si>
  <si>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</si>
  <si>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</si>
  <si>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</si>
  <si>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</si>
  <si>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</si>
  <si>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</si>
  <si>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</si>
  <si>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Yelahanka Satellite Town</t>
  </si>
  <si>
    <t>Yelahanka</t>
  </si>
  <si>
    <t>004-15-000031</t>
  </si>
  <si>
    <t>Providing Pot hole filling and patch repairs in ward no 04</t>
  </si>
  <si>
    <t>Roads &amp; Drivablility</t>
  </si>
  <si>
    <t>M.S.Venkatesh</t>
  </si>
  <si>
    <t>P1771</t>
  </si>
  <si>
    <t>Zone Works - POW Works</t>
  </si>
  <si>
    <t>ddo225</t>
  </si>
  <si>
    <t xml:space="preserve"> Assistant Executive Engineer Yelahanka New Town Yelhanka Zone</t>
  </si>
  <si>
    <t>Pending</t>
  </si>
  <si>
    <t>004-18-000010</t>
  </si>
  <si>
    <t>CONSTRUCTION OF COMPOUND WALL AND OTHER DEVELOPMENT WORKS TO DR// B. R. AMBEDKAR BHAVAN IN WARD NO 4 AT YELAHANKA</t>
  </si>
  <si>
    <t>Other Ward Works</t>
  </si>
  <si>
    <t>Sri H. V Onkarappa</t>
  </si>
  <si>
    <t>P2652</t>
  </si>
  <si>
    <t>Contribution to Community Benefits</t>
  </si>
  <si>
    <t>ddo235</t>
  </si>
  <si>
    <t xml:space="preserve"> Assistant Executive Engineer Project-1 Yelahanka Zone</t>
  </si>
  <si>
    <t>May</t>
  </si>
  <si>
    <t>004-16-000017</t>
  </si>
  <si>
    <t>Improvements of roads and drains at Mathru Layout and Someshwaranagara in ward no 04 Yelahanka New Town Sub Division</t>
  </si>
  <si>
    <t>Y.G.Manjunath</t>
  </si>
  <si>
    <t>June</t>
  </si>
  <si>
    <t>004-15-000032</t>
  </si>
  <si>
    <t>Construction of compound wall and concrete roads in 3rd B main in Someshwaranagara in ward no 04</t>
  </si>
  <si>
    <t>Y.A.Dhanashekar</t>
  </si>
  <si>
    <t>004-17-000001</t>
  </si>
  <si>
    <t>Drilling of Borewell and providing Pipeline to Allalasandra L B S nagara and Kanakanagar in ward no 4</t>
  </si>
  <si>
    <t>Water &amp; Sanitary</t>
  </si>
  <si>
    <t>Technical Manager (West) KRIDL, Bangaluru</t>
  </si>
  <si>
    <t>P0190</t>
  </si>
  <si>
    <t>Works sanctioned by Hon Mayor</t>
  </si>
  <si>
    <t>004-18-000009</t>
  </si>
  <si>
    <t>CONSTRUCTION OF CC ROADS AND DRAINS IN SANITARY CORE B SECTOR IN YELAHANKA NEW TOWN IN WARD NO 4</t>
  </si>
  <si>
    <t>Sri.R.Subramani</t>
  </si>
  <si>
    <t>P1878</t>
  </si>
  <si>
    <t>18per - Works (Bhagyajyothi, Sooru / Neeru Yojane and General) (54 Lakhs / New Wards)</t>
  </si>
  <si>
    <t>Spill Over</t>
  </si>
  <si>
    <t>004-16-000001</t>
  </si>
  <si>
    <t>Consultancy Services for preparation of detailed Survey, Designs, Drawings, Estimate, Bid Document, Bill of Quantities for the work of Widening of Major Sandeep Unnikrishnan Road from Doddaballapura Road to Yelahanka Bus stand road towards BWSSB Water tank side in ward No.04</t>
  </si>
  <si>
    <t>Udayashetty</t>
  </si>
  <si>
    <t>P3089</t>
  </si>
  <si>
    <t>Special Development works in 7 CMC and 1 TMC area in BBMP</t>
  </si>
  <si>
    <t>004-16-000003</t>
  </si>
  <si>
    <t>Construction of Seating Gallery at Swami Vivekananda Park at Yelahanka Newtown</t>
  </si>
  <si>
    <t>Trees, Parks &amp; Playgrounds</t>
  </si>
  <si>
    <t>G.T.Rajegowda</t>
  </si>
  <si>
    <t>004-17-000056</t>
  </si>
  <si>
    <t>Drilling of borewells and providing pipeline at Ambedkar Naagara Kanaka Nagara Allalsandra LBS Nagara and BBMP Sub Division office in ward no 04</t>
  </si>
  <si>
    <t>K.S.Chowdareddy</t>
  </si>
  <si>
    <t>P1802</t>
  </si>
  <si>
    <t>Water Supply New Areas</t>
  </si>
  <si>
    <t>July</t>
  </si>
  <si>
    <t>004-11-000055</t>
  </si>
  <si>
    <t>Providing Street Light fittings along with connected accessories like Automatic Timer, Control Wire, Poles, etc., in in Judicial L/o,allalsandra and surrounding areas in Ward No-4</t>
  </si>
  <si>
    <t>Footpaths &amp; Walkability</t>
  </si>
  <si>
    <t>M/s SREE HARI ELECTRICALS</t>
  </si>
  <si>
    <t>P1517</t>
  </si>
  <si>
    <t>Upgrading Street Lighting of Bangalore - Major Roads</t>
  </si>
  <si>
    <t>ddo617</t>
  </si>
  <si>
    <t xml:space="preserve"> Executive Engineer Electrical Yelhanka Zone</t>
  </si>
  <si>
    <t>004-16-000004</t>
  </si>
  <si>
    <t>Operation and maintenance of Street lights in Yelahanka Satellite Town Ward W No 4 Package Y 4</t>
  </si>
  <si>
    <t>Pradeepkumar S N Prof of M/s Ganga Enterprises</t>
  </si>
  <si>
    <t>P0300</t>
  </si>
  <si>
    <t>M and R to Street Lights - Replacement of Burnt Bulbs etc. (Package)</t>
  </si>
  <si>
    <t>August</t>
  </si>
  <si>
    <t>004-15-000039</t>
  </si>
  <si>
    <t>Construction os Samudaya Bhavana Building in GKVK Layout of ward no 04</t>
  </si>
  <si>
    <t>Kishorekumar.M</t>
  </si>
  <si>
    <t>004-16-000002</t>
  </si>
  <si>
    <t>Consultancy Services for Project Management Consultancy for the work of Providing structural roof covering (By space frames) over gallery to Hoysala play ground behind Yelahanka Newtown Bus stand</t>
  </si>
  <si>
    <t>Sri.H.V.Onkarappa</t>
  </si>
  <si>
    <t>004-17-000052</t>
  </si>
  <si>
    <t>Maintenance of Yelahanka Sattellite Town BBMP Sub Division office building in ward no 04</t>
  </si>
  <si>
    <t>Tulasiram reddy</t>
  </si>
  <si>
    <t>004-17-000062</t>
  </si>
  <si>
    <t>Providing Children play equipment and Open Gym equipement in Yelahanka new town park at A sector in Ward no 04</t>
  </si>
  <si>
    <t>Techncial Manager(West)</t>
  </si>
  <si>
    <t>P2415</t>
  </si>
  <si>
    <t>Reserve fund for TandF Committee</t>
  </si>
  <si>
    <t>004-17-000063</t>
  </si>
  <si>
    <t>Providing Children play equipment and Open Gym equipement in Yelahanka new town park at B sector in Ward no 04</t>
  </si>
  <si>
    <t>Technical Manager (West)</t>
  </si>
  <si>
    <t>004-17-000064</t>
  </si>
  <si>
    <t>Providing Children play equipment and Open Gym equipement in Yelahanka new town park at Judicaial Layout in Ward no 04</t>
  </si>
  <si>
    <t>004-17-000066</t>
  </si>
  <si>
    <t>Engagement of Gangman and Hiring of Tractor Tippers for cleaning and Maintenance of road side drains and other cleaning works in works in ward no 04</t>
  </si>
  <si>
    <t>N.Suresh</t>
  </si>
  <si>
    <t>P3110</t>
  </si>
  <si>
    <t>14th Finance Commission Grant Works</t>
  </si>
  <si>
    <t>September</t>
  </si>
  <si>
    <t>004-17-000046</t>
  </si>
  <si>
    <t>Providing pothole filling at main and cross roads of ward no 04</t>
  </si>
  <si>
    <t>B.B.Umesh, SMLP Asphalt</t>
  </si>
  <si>
    <t>004-18-000001</t>
  </si>
  <si>
    <t>Drilling of Borewells and providing pipeline of drinking water line of Yelahanka New town ward No 4</t>
  </si>
  <si>
    <t>Drinking Water</t>
  </si>
  <si>
    <t>Technical Manager (West) KRIDL , BBMP</t>
  </si>
  <si>
    <t>004-17-000067</t>
  </si>
  <si>
    <t>Providing Modren Dust Bin in Bangalore City in ward no 04</t>
  </si>
  <si>
    <t xml:space="preserve">Sri.Lakshminarayan.V </t>
  </si>
  <si>
    <t>004-16-000013</t>
  </si>
  <si>
    <t>Maintenance of borewell and providing pipieline in ward no 04 of Yelahaka Satellite Town Sub Division</t>
  </si>
  <si>
    <t>Adinarayanareddy  pro Adi Electricals</t>
  </si>
  <si>
    <t>M/s Rudraprasad Consultants(R.Karthik Rechan)</t>
  </si>
  <si>
    <t>December</t>
  </si>
  <si>
    <t>004-18-000081</t>
  </si>
  <si>
    <t xml:space="preserve">Construction of compound wall and other additional works to Indira Canteen in ward no.4 </t>
  </si>
  <si>
    <t>Indira Canteen</t>
  </si>
  <si>
    <t>P3106</t>
  </si>
  <si>
    <t>Nagarothana Works</t>
  </si>
  <si>
    <t>Current</t>
  </si>
  <si>
    <t>004-16-000010</t>
  </si>
  <si>
    <t>Engaging Tractors Labours and JCB for maintenance of roads and drains in ward no 04 Yelahanka New Town Sub Division</t>
  </si>
  <si>
    <t xml:space="preserve">N.Jagadish </t>
  </si>
  <si>
    <t>January</t>
  </si>
  <si>
    <t>004-17-000061</t>
  </si>
  <si>
    <t>Providing LED lights and realignment of poles in AMS layout</t>
  </si>
  <si>
    <t>M/s Sri Lakshmi varadaraja Electrical Stores</t>
  </si>
  <si>
    <t>February</t>
  </si>
  <si>
    <t>004-17-000048</t>
  </si>
  <si>
    <t>Construction of additional floor to exisiting Samudaya Bhavana at Veeranjaneya Temple in ward no 04</t>
  </si>
  <si>
    <t>U.Ramesh</t>
  </si>
  <si>
    <t>004-17-000050</t>
  </si>
  <si>
    <t>Construction of open gym at Shankar Nag Park in ward no 04</t>
  </si>
  <si>
    <t>N.N.Srinivasaiah</t>
  </si>
  <si>
    <t>004-17-000058</t>
  </si>
  <si>
    <t>Construction of meeting hall at Govt School in ward no 4 Yelahanka Upanagar</t>
  </si>
  <si>
    <t>P3181</t>
  </si>
  <si>
    <t>Developmental Works in Ward no 183, 29, 190, 177, 168, 13, 14, 3, 4, 89, 27, 126  and 132</t>
  </si>
  <si>
    <t>004-18-000053</t>
  </si>
  <si>
    <t>Construction of Multi Utility Building for Allalsandra Swimming Pool in ward no 04</t>
  </si>
  <si>
    <t>Public Amenities</t>
  </si>
  <si>
    <t>Technical Manager(West)</t>
  </si>
  <si>
    <t>March</t>
  </si>
  <si>
    <t>004-15-000086</t>
  </si>
  <si>
    <t xml:space="preserve">Construction of Swimming pool near Allasandra Lake Ward No.4 </t>
  </si>
  <si>
    <t>Lakes</t>
  </si>
  <si>
    <t>Nandish Associates</t>
  </si>
  <si>
    <t>P1732</t>
  </si>
  <si>
    <t>Road network arterial roads (Project Division and Major Road Division)</t>
  </si>
  <si>
    <t>004-17-000042</t>
  </si>
  <si>
    <t>Construction of CC road near GPS school at Kanakanagara in ward no 04</t>
  </si>
  <si>
    <t>G.Venkate gowda</t>
  </si>
  <si>
    <t>004-17-000039</t>
  </si>
  <si>
    <t>Construction of RCC drain and providing asphalting to MIG 3rd phase old post office road in ward no 04</t>
  </si>
  <si>
    <t>004-18-000054</t>
  </si>
  <si>
    <t>Providing Electrification works and amenities for Allalsandra Swimming Pool in ward no 04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</si>
</sst>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tabSelected="1" workbookViewId="0">
      <pane ySplit="1" topLeftCell="A2" activePane="bottomLeft" state="frozen"/>
      <selection activeCell="H1" sqref="H1"/>
      <selection pane="bottomLeft" activeCell="E8" sqref="E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597</v>
      </c>
      <c r="B2" s="9" t="s">
        <v>33</v>
      </c>
      <c r="C2" s="10">
        <v>43214</v>
      </c>
      <c r="D2" s="11">
        <v>4</v>
      </c>
      <c r="E2" s="12" t="s">
        <v>34</v>
      </c>
      <c r="F2" s="12" t="s">
        <v>35</v>
      </c>
      <c r="G2" s="12" t="s">
        <v>35</v>
      </c>
      <c r="H2" s="12" t="s">
        <v>35</v>
      </c>
      <c r="I2" s="11" t="s">
        <v>36</v>
      </c>
      <c r="J2" s="12" t="s">
        <v>37</v>
      </c>
      <c r="K2" s="13" t="s">
        <v>38</v>
      </c>
      <c r="L2" s="11" t="str">
        <f>"000165"</f>
        <v>000165</v>
      </c>
      <c r="M2" s="10">
        <v>42207</v>
      </c>
      <c r="N2" s="11" t="str">
        <f>"000004"</f>
        <v>000004</v>
      </c>
      <c r="O2" s="10">
        <v>42464</v>
      </c>
      <c r="P2" s="11" t="str">
        <f>"000115"</f>
        <v>000115</v>
      </c>
      <c r="Q2" s="10">
        <v>42551</v>
      </c>
      <c r="R2" s="11">
        <v>15</v>
      </c>
      <c r="S2" s="11" t="str">
        <f>"000577"</f>
        <v>000577</v>
      </c>
      <c r="T2" s="10">
        <v>43203</v>
      </c>
      <c r="U2" s="14">
        <v>10.47518</v>
      </c>
      <c r="V2" s="14">
        <v>1.53423</v>
      </c>
      <c r="W2" s="14">
        <v>8.9409500000000008</v>
      </c>
      <c r="X2" s="11">
        <v>23</v>
      </c>
      <c r="Y2" s="10">
        <v>43214</v>
      </c>
      <c r="Z2" s="11">
        <v>9886155297</v>
      </c>
      <c r="AA2" s="12" t="s">
        <v>39</v>
      </c>
      <c r="AB2" s="11" t="s">
        <v>40</v>
      </c>
      <c r="AC2" s="12" t="s">
        <v>41</v>
      </c>
      <c r="AD2" s="11" t="s">
        <v>42</v>
      </c>
      <c r="AE2" s="12" t="s">
        <v>43</v>
      </c>
      <c r="AF2" s="14">
        <v>0.10475180000000001</v>
      </c>
      <c r="AG2" s="11" t="s">
        <v>44</v>
      </c>
    </row>
    <row r="3" spans="1:33" x14ac:dyDescent="0.2">
      <c r="A3" s="8">
        <v>684</v>
      </c>
      <c r="B3" s="9" t="s">
        <v>33</v>
      </c>
      <c r="C3" s="10">
        <v>43216</v>
      </c>
      <c r="D3" s="11">
        <v>4</v>
      </c>
      <c r="E3" s="12" t="s">
        <v>34</v>
      </c>
      <c r="F3" s="12" t="s">
        <v>35</v>
      </c>
      <c r="G3" s="12" t="s">
        <v>35</v>
      </c>
      <c r="H3" s="12" t="s">
        <v>35</v>
      </c>
      <c r="I3" s="11" t="s">
        <v>45</v>
      </c>
      <c r="J3" s="12" t="s">
        <v>46</v>
      </c>
      <c r="K3" s="13" t="s">
        <v>47</v>
      </c>
      <c r="L3" s="11" t="str">
        <f>"000039"</f>
        <v>000039</v>
      </c>
      <c r="M3" s="10">
        <v>43166</v>
      </c>
      <c r="N3" s="11" t="str">
        <f>"000064"</f>
        <v>000064</v>
      </c>
      <c r="O3" s="10">
        <v>43187</v>
      </c>
      <c r="P3" s="11" t="str">
        <f>"000073"</f>
        <v>000073</v>
      </c>
      <c r="Q3" s="10">
        <v>43187</v>
      </c>
      <c r="R3" s="11">
        <v>18</v>
      </c>
      <c r="S3" s="11" t="str">
        <f>"000626"</f>
        <v>000626</v>
      </c>
      <c r="T3" s="10">
        <v>43214</v>
      </c>
      <c r="U3" s="14">
        <v>24.3352</v>
      </c>
      <c r="V3" s="14">
        <v>0.82982999999999996</v>
      </c>
      <c r="W3" s="14">
        <v>23.505369999999999</v>
      </c>
      <c r="X3" s="11">
        <v>25</v>
      </c>
      <c r="Y3" s="10">
        <v>43216</v>
      </c>
      <c r="Z3" s="11">
        <v>9880682360</v>
      </c>
      <c r="AA3" s="12" t="s">
        <v>48</v>
      </c>
      <c r="AB3" s="11" t="s">
        <v>49</v>
      </c>
      <c r="AC3" s="12" t="s">
        <v>50</v>
      </c>
      <c r="AD3" s="11" t="s">
        <v>51</v>
      </c>
      <c r="AE3" s="12" t="s">
        <v>52</v>
      </c>
      <c r="AF3" s="14">
        <v>0.24335200000000001</v>
      </c>
      <c r="AG3" s="11" t="s">
        <v>44</v>
      </c>
    </row>
    <row r="4" spans="1:33" x14ac:dyDescent="0.2">
      <c r="A4" s="8">
        <v>1469</v>
      </c>
      <c r="B4" s="9" t="s">
        <v>53</v>
      </c>
      <c r="C4" s="10">
        <v>43251</v>
      </c>
      <c r="D4" s="11">
        <v>4</v>
      </c>
      <c r="E4" s="12" t="s">
        <v>34</v>
      </c>
      <c r="F4" s="12" t="s">
        <v>35</v>
      </c>
      <c r="G4" s="12" t="s">
        <v>35</v>
      </c>
      <c r="H4" s="12" t="s">
        <v>35</v>
      </c>
      <c r="I4" s="11" t="s">
        <v>54</v>
      </c>
      <c r="J4" s="12" t="s">
        <v>55</v>
      </c>
      <c r="K4" s="13" t="s">
        <v>38</v>
      </c>
      <c r="L4" s="11" t="str">
        <f>"000013"</f>
        <v>000013</v>
      </c>
      <c r="M4" s="10">
        <v>42580</v>
      </c>
      <c r="N4" s="11" t="str">
        <f>"000097"</f>
        <v>000097</v>
      </c>
      <c r="O4" s="10">
        <v>42613</v>
      </c>
      <c r="P4" s="11" t="str">
        <f>"000190"</f>
        <v>000190</v>
      </c>
      <c r="Q4" s="10">
        <v>42613</v>
      </c>
      <c r="R4" s="11">
        <v>16</v>
      </c>
      <c r="S4" s="11" t="str">
        <f>"001695"</f>
        <v>001695</v>
      </c>
      <c r="T4" s="10">
        <v>43242</v>
      </c>
      <c r="U4" s="14">
        <v>17.773630000000001</v>
      </c>
      <c r="V4" s="14">
        <v>2.4925600000000001</v>
      </c>
      <c r="W4" s="14">
        <v>15.28107</v>
      </c>
      <c r="X4" s="11">
        <v>67</v>
      </c>
      <c r="Y4" s="10">
        <v>43251</v>
      </c>
      <c r="Z4" s="11">
        <v>9342436833</v>
      </c>
      <c r="AA4" s="12" t="s">
        <v>56</v>
      </c>
      <c r="AB4" s="11" t="s">
        <v>40</v>
      </c>
      <c r="AC4" s="12" t="s">
        <v>41</v>
      </c>
      <c r="AD4" s="11" t="s">
        <v>42</v>
      </c>
      <c r="AE4" s="12" t="s">
        <v>43</v>
      </c>
      <c r="AF4" s="14">
        <v>0.17773630000000001</v>
      </c>
      <c r="AG4" s="11" t="s">
        <v>44</v>
      </c>
    </row>
    <row r="5" spans="1:33" x14ac:dyDescent="0.2">
      <c r="A5" s="8">
        <v>1603</v>
      </c>
      <c r="B5" s="9" t="s">
        <v>57</v>
      </c>
      <c r="C5" s="10">
        <v>43252</v>
      </c>
      <c r="D5" s="11">
        <v>4</v>
      </c>
      <c r="E5" s="12" t="s">
        <v>34</v>
      </c>
      <c r="F5" s="12" t="s">
        <v>35</v>
      </c>
      <c r="G5" s="12" t="s">
        <v>35</v>
      </c>
      <c r="H5" s="12" t="s">
        <v>35</v>
      </c>
      <c r="I5" s="11" t="s">
        <v>58</v>
      </c>
      <c r="J5" s="12" t="s">
        <v>59</v>
      </c>
      <c r="K5" s="13" t="s">
        <v>38</v>
      </c>
      <c r="L5" s="11" t="str">
        <f>"000048"</f>
        <v>000048</v>
      </c>
      <c r="M5" s="10">
        <v>42012</v>
      </c>
      <c r="N5" s="11" t="str">
        <f>"000149"</f>
        <v>000149</v>
      </c>
      <c r="O5" s="10">
        <v>42338</v>
      </c>
      <c r="P5" s="11" t="str">
        <f>"000265"</f>
        <v>000265</v>
      </c>
      <c r="Q5" s="10">
        <v>42338</v>
      </c>
      <c r="R5" s="11">
        <v>15</v>
      </c>
      <c r="S5" s="11" t="str">
        <f>"002002"</f>
        <v>002002</v>
      </c>
      <c r="T5" s="10">
        <v>43246</v>
      </c>
      <c r="U5" s="14">
        <v>14.58544</v>
      </c>
      <c r="V5" s="14">
        <v>1.8539000000000001</v>
      </c>
      <c r="W5" s="14">
        <v>12.731540000000001</v>
      </c>
      <c r="X5" s="11">
        <v>63</v>
      </c>
      <c r="Y5" s="10">
        <v>43252</v>
      </c>
      <c r="Z5" s="11">
        <v>9845538678</v>
      </c>
      <c r="AA5" s="12" t="s">
        <v>60</v>
      </c>
      <c r="AB5" s="11" t="s">
        <v>40</v>
      </c>
      <c r="AC5" s="12" t="s">
        <v>41</v>
      </c>
      <c r="AD5" s="11" t="s">
        <v>42</v>
      </c>
      <c r="AE5" s="12" t="s">
        <v>43</v>
      </c>
      <c r="AF5" s="14">
        <v>0.1458544</v>
      </c>
      <c r="AG5" s="11" t="s">
        <v>44</v>
      </c>
    </row>
    <row r="6" spans="1:33" x14ac:dyDescent="0.2">
      <c r="A6" s="8">
        <v>1604</v>
      </c>
      <c r="B6" s="9" t="s">
        <v>57</v>
      </c>
      <c r="C6" s="10">
        <v>43252</v>
      </c>
      <c r="D6" s="11">
        <v>4</v>
      </c>
      <c r="E6" s="12" t="s">
        <v>34</v>
      </c>
      <c r="F6" s="12" t="s">
        <v>35</v>
      </c>
      <c r="G6" s="12" t="s">
        <v>35</v>
      </c>
      <c r="H6" s="12" t="s">
        <v>35</v>
      </c>
      <c r="I6" s="11" t="s">
        <v>61</v>
      </c>
      <c r="J6" s="12" t="s">
        <v>62</v>
      </c>
      <c r="K6" s="13" t="s">
        <v>63</v>
      </c>
      <c r="L6" s="11" t="str">
        <f>"000091"</f>
        <v>000091</v>
      </c>
      <c r="M6" s="10">
        <v>42630</v>
      </c>
      <c r="N6" s="11" t="str">
        <f>"000024"</f>
        <v>000024</v>
      </c>
      <c r="O6" s="10">
        <v>42861</v>
      </c>
      <c r="P6" s="11" t="str">
        <f>"000026"</f>
        <v>000026</v>
      </c>
      <c r="Q6" s="10">
        <v>42864</v>
      </c>
      <c r="R6" s="11">
        <v>17</v>
      </c>
      <c r="S6" s="11" t="str">
        <f>"001914"</f>
        <v>001914</v>
      </c>
      <c r="T6" s="10">
        <v>43246</v>
      </c>
      <c r="U6" s="14">
        <v>24.572310000000002</v>
      </c>
      <c r="V6" s="14">
        <v>3.50969</v>
      </c>
      <c r="W6" s="14">
        <v>21.062619999999999</v>
      </c>
      <c r="X6" s="11">
        <v>64</v>
      </c>
      <c r="Y6" s="10">
        <v>43252</v>
      </c>
      <c r="Z6" s="11">
        <v>9035609668</v>
      </c>
      <c r="AA6" s="12" t="s">
        <v>64</v>
      </c>
      <c r="AB6" s="11" t="s">
        <v>65</v>
      </c>
      <c r="AC6" s="12" t="s">
        <v>66</v>
      </c>
      <c r="AD6" s="11" t="s">
        <v>42</v>
      </c>
      <c r="AE6" s="12" t="s">
        <v>43</v>
      </c>
      <c r="AF6" s="14">
        <v>0.24572310000000003</v>
      </c>
      <c r="AG6" s="11" t="s">
        <v>44</v>
      </c>
    </row>
    <row r="7" spans="1:33" x14ac:dyDescent="0.2">
      <c r="A7" s="8">
        <v>1710</v>
      </c>
      <c r="B7" s="9" t="s">
        <v>57</v>
      </c>
      <c r="C7" s="10">
        <v>43253</v>
      </c>
      <c r="D7" s="11">
        <v>4</v>
      </c>
      <c r="E7" s="12" t="s">
        <v>34</v>
      </c>
      <c r="F7" s="12" t="s">
        <v>35</v>
      </c>
      <c r="G7" s="12" t="s">
        <v>35</v>
      </c>
      <c r="H7" s="12" t="s">
        <v>35</v>
      </c>
      <c r="I7" s="11" t="s">
        <v>67</v>
      </c>
      <c r="J7" s="12" t="s">
        <v>68</v>
      </c>
      <c r="K7" s="13" t="s">
        <v>38</v>
      </c>
      <c r="L7" s="11" t="str">
        <f>"000029"</f>
        <v>000029</v>
      </c>
      <c r="M7" s="10">
        <v>43111</v>
      </c>
      <c r="N7" s="11" t="str">
        <f>"000012"</f>
        <v>000012</v>
      </c>
      <c r="O7" s="10">
        <v>43203</v>
      </c>
      <c r="P7" s="11" t="str">
        <f>"000012"</f>
        <v>000012</v>
      </c>
      <c r="Q7" s="10">
        <v>43203</v>
      </c>
      <c r="R7" s="11">
        <v>18</v>
      </c>
      <c r="S7" s="11" t="str">
        <f>"001805"</f>
        <v>001805</v>
      </c>
      <c r="T7" s="10">
        <v>43244</v>
      </c>
      <c r="U7" s="14">
        <v>26.138770000000001</v>
      </c>
      <c r="V7" s="14">
        <v>0.89134000000000002</v>
      </c>
      <c r="W7" s="14">
        <v>25.247430000000001</v>
      </c>
      <c r="X7" s="11">
        <v>68</v>
      </c>
      <c r="Y7" s="10">
        <v>43253</v>
      </c>
      <c r="Z7" s="11">
        <v>9845015885</v>
      </c>
      <c r="AA7" s="12" t="s">
        <v>69</v>
      </c>
      <c r="AB7" s="11" t="s">
        <v>70</v>
      </c>
      <c r="AC7" s="12" t="s">
        <v>71</v>
      </c>
      <c r="AD7" s="11" t="s">
        <v>51</v>
      </c>
      <c r="AE7" s="12" t="s">
        <v>52</v>
      </c>
      <c r="AF7" s="14">
        <v>0.2613877</v>
      </c>
      <c r="AG7" s="11" t="s">
        <v>72</v>
      </c>
    </row>
    <row r="8" spans="1:33" x14ac:dyDescent="0.2">
      <c r="A8" s="8">
        <v>2191</v>
      </c>
      <c r="B8" s="9" t="s">
        <v>57</v>
      </c>
      <c r="C8" s="10">
        <v>43269</v>
      </c>
      <c r="D8" s="11">
        <v>4</v>
      </c>
      <c r="E8" s="12" t="s">
        <v>34</v>
      </c>
      <c r="F8" s="12" t="s">
        <v>35</v>
      </c>
      <c r="G8" s="12" t="s">
        <v>35</v>
      </c>
      <c r="H8" s="12" t="s">
        <v>35</v>
      </c>
      <c r="I8" s="11" t="s">
        <v>73</v>
      </c>
      <c r="J8" s="12" t="s">
        <v>74</v>
      </c>
      <c r="K8" s="13" t="s">
        <v>63</v>
      </c>
      <c r="L8" s="11" t="str">
        <f>"000009"</f>
        <v>000009</v>
      </c>
      <c r="M8" s="10">
        <v>42355</v>
      </c>
      <c r="N8" s="11" t="str">
        <f>"000008"</f>
        <v>000008</v>
      </c>
      <c r="O8" s="10">
        <v>42543</v>
      </c>
      <c r="P8" s="11" t="str">
        <f>"000008"</f>
        <v>000008</v>
      </c>
      <c r="Q8" s="10">
        <v>42548</v>
      </c>
      <c r="R8" s="11">
        <v>16</v>
      </c>
      <c r="S8" s="11" t="str">
        <f>"010078"</f>
        <v>010078</v>
      </c>
      <c r="T8" s="10">
        <v>43161</v>
      </c>
      <c r="U8" s="14">
        <v>142.03584000000001</v>
      </c>
      <c r="V8" s="14">
        <v>11.29867</v>
      </c>
      <c r="W8" s="14">
        <v>130.73716999999999</v>
      </c>
      <c r="X8" s="11">
        <v>90</v>
      </c>
      <c r="Y8" s="10">
        <v>43269</v>
      </c>
      <c r="Z8" s="11">
        <v>9480345814</v>
      </c>
      <c r="AA8" s="12" t="s">
        <v>75</v>
      </c>
      <c r="AB8" s="11" t="s">
        <v>76</v>
      </c>
      <c r="AC8" s="12" t="s">
        <v>77</v>
      </c>
      <c r="AD8" s="11" t="s">
        <v>51</v>
      </c>
      <c r="AE8" s="12" t="s">
        <v>52</v>
      </c>
      <c r="AF8" s="14">
        <v>1.4203584</v>
      </c>
      <c r="AG8" s="11" t="s">
        <v>44</v>
      </c>
    </row>
    <row r="9" spans="1:33" x14ac:dyDescent="0.2">
      <c r="A9" s="8">
        <v>2192</v>
      </c>
      <c r="B9" s="9" t="s">
        <v>57</v>
      </c>
      <c r="C9" s="10">
        <v>43269</v>
      </c>
      <c r="D9" s="11">
        <v>4</v>
      </c>
      <c r="E9" s="12" t="s">
        <v>34</v>
      </c>
      <c r="F9" s="12" t="s">
        <v>35</v>
      </c>
      <c r="G9" s="12" t="s">
        <v>35</v>
      </c>
      <c r="H9" s="12" t="s">
        <v>35</v>
      </c>
      <c r="I9" s="11" t="s">
        <v>78</v>
      </c>
      <c r="J9" s="12" t="s">
        <v>79</v>
      </c>
      <c r="K9" s="13" t="s">
        <v>80</v>
      </c>
      <c r="L9" s="11" t="str">
        <f>"000005"</f>
        <v>000005</v>
      </c>
      <c r="M9" s="10">
        <v>42543</v>
      </c>
      <c r="N9" s="11" t="str">
        <f>"000024"</f>
        <v>000024</v>
      </c>
      <c r="O9" s="10">
        <v>42642</v>
      </c>
      <c r="P9" s="11" t="str">
        <f>"000024"</f>
        <v>000024</v>
      </c>
      <c r="Q9" s="10">
        <v>42642</v>
      </c>
      <c r="R9" s="11">
        <v>16</v>
      </c>
      <c r="S9" s="11" t="str">
        <f>"002559"</f>
        <v>002559</v>
      </c>
      <c r="T9" s="10">
        <v>43265</v>
      </c>
      <c r="U9" s="14">
        <v>42.886879999999998</v>
      </c>
      <c r="V9" s="14">
        <v>3.5603799999999999</v>
      </c>
      <c r="W9" s="14">
        <v>39.326500000000003</v>
      </c>
      <c r="X9" s="11">
        <v>90</v>
      </c>
      <c r="Y9" s="10">
        <v>43269</v>
      </c>
      <c r="Z9" s="11">
        <v>9448702750</v>
      </c>
      <c r="AA9" s="12" t="s">
        <v>81</v>
      </c>
      <c r="AB9" s="11" t="s">
        <v>76</v>
      </c>
      <c r="AC9" s="12" t="s">
        <v>77</v>
      </c>
      <c r="AD9" s="11" t="s">
        <v>51</v>
      </c>
      <c r="AE9" s="12" t="s">
        <v>52</v>
      </c>
      <c r="AF9" s="14">
        <v>0.42886879999999999</v>
      </c>
      <c r="AG9" s="11" t="s">
        <v>44</v>
      </c>
    </row>
    <row r="10" spans="1:33" x14ac:dyDescent="0.2">
      <c r="A10" s="8">
        <v>2435</v>
      </c>
      <c r="B10" s="9" t="s">
        <v>57</v>
      </c>
      <c r="C10" s="10">
        <v>43272</v>
      </c>
      <c r="D10" s="11">
        <v>4</v>
      </c>
      <c r="E10" s="12" t="s">
        <v>34</v>
      </c>
      <c r="F10" s="12" t="s">
        <v>35</v>
      </c>
      <c r="G10" s="12" t="s">
        <v>35</v>
      </c>
      <c r="H10" s="12" t="s">
        <v>35</v>
      </c>
      <c r="I10" s="11" t="s">
        <v>82</v>
      </c>
      <c r="J10" s="12" t="s">
        <v>83</v>
      </c>
      <c r="K10" s="13" t="s">
        <v>63</v>
      </c>
      <c r="L10" s="11" t="str">
        <f>"000061"</f>
        <v>000061</v>
      </c>
      <c r="M10" s="10">
        <v>42889</v>
      </c>
      <c r="N10" s="11" t="str">
        <f>"000053"</f>
        <v>000053</v>
      </c>
      <c r="O10" s="10">
        <v>42916</v>
      </c>
      <c r="P10" s="11" t="str">
        <f>"000107"</f>
        <v>000107</v>
      </c>
      <c r="Q10" s="10">
        <v>42916</v>
      </c>
      <c r="R10" s="11">
        <v>17</v>
      </c>
      <c r="S10" s="11" t="str">
        <f>"002673"</f>
        <v>002673</v>
      </c>
      <c r="T10" s="10">
        <v>43270</v>
      </c>
      <c r="U10" s="14">
        <v>35.462449999999997</v>
      </c>
      <c r="V10" s="14">
        <v>2.1632199999999999</v>
      </c>
      <c r="W10" s="14">
        <v>33.299230000000001</v>
      </c>
      <c r="X10" s="11">
        <v>98</v>
      </c>
      <c r="Y10" s="10">
        <v>43272</v>
      </c>
      <c r="Z10" s="11">
        <v>9901855542</v>
      </c>
      <c r="AA10" s="12" t="s">
        <v>84</v>
      </c>
      <c r="AB10" s="11" t="s">
        <v>85</v>
      </c>
      <c r="AC10" s="12" t="s">
        <v>86</v>
      </c>
      <c r="AD10" s="11" t="s">
        <v>42</v>
      </c>
      <c r="AE10" s="12" t="s">
        <v>43</v>
      </c>
      <c r="AF10" s="14">
        <v>0.35462449999999995</v>
      </c>
      <c r="AG10" s="11" t="s">
        <v>44</v>
      </c>
    </row>
    <row r="11" spans="1:33" x14ac:dyDescent="0.2">
      <c r="A11" s="8">
        <v>2771</v>
      </c>
      <c r="B11" s="9" t="s">
        <v>87</v>
      </c>
      <c r="C11" s="10">
        <v>43283</v>
      </c>
      <c r="D11" s="11">
        <v>4</v>
      </c>
      <c r="E11" s="12" t="s">
        <v>34</v>
      </c>
      <c r="F11" s="12" t="s">
        <v>35</v>
      </c>
      <c r="G11" s="12" t="s">
        <v>35</v>
      </c>
      <c r="H11" s="12" t="s">
        <v>35</v>
      </c>
      <c r="I11" s="11" t="s">
        <v>88</v>
      </c>
      <c r="J11" s="12" t="s">
        <v>89</v>
      </c>
      <c r="K11" s="13" t="s">
        <v>90</v>
      </c>
      <c r="L11" s="11" t="str">
        <f>"000044"</f>
        <v>000044</v>
      </c>
      <c r="M11" s="10">
        <v>40735</v>
      </c>
      <c r="N11" s="11" t="str">
        <f>"000127"</f>
        <v>000127</v>
      </c>
      <c r="O11" s="10">
        <v>42698</v>
      </c>
      <c r="P11" s="11" t="str">
        <f>"000122"</f>
        <v>000122</v>
      </c>
      <c r="Q11" s="10">
        <v>42699</v>
      </c>
      <c r="R11" s="11">
        <v>11</v>
      </c>
      <c r="S11" s="11" t="str">
        <f>"003130"</f>
        <v>003130</v>
      </c>
      <c r="T11" s="10">
        <v>43280</v>
      </c>
      <c r="U11" s="14">
        <v>3.83528</v>
      </c>
      <c r="V11" s="14">
        <v>0.52371000000000001</v>
      </c>
      <c r="W11" s="14">
        <v>3.3115700000000001</v>
      </c>
      <c r="X11" s="11">
        <v>106</v>
      </c>
      <c r="Y11" s="10">
        <v>43283</v>
      </c>
      <c r="Z11" s="11">
        <v>9900268660</v>
      </c>
      <c r="AA11" s="12" t="s">
        <v>91</v>
      </c>
      <c r="AB11" s="11" t="s">
        <v>92</v>
      </c>
      <c r="AC11" s="12" t="s">
        <v>93</v>
      </c>
      <c r="AD11" s="11" t="s">
        <v>94</v>
      </c>
      <c r="AE11" s="12" t="s">
        <v>95</v>
      </c>
      <c r="AF11" s="14">
        <v>3.8352799999999999E-2</v>
      </c>
      <c r="AG11" s="11" t="s">
        <v>44</v>
      </c>
    </row>
    <row r="12" spans="1:33" x14ac:dyDescent="0.2">
      <c r="A12" s="8">
        <v>3389</v>
      </c>
      <c r="B12" s="9" t="s">
        <v>87</v>
      </c>
      <c r="C12" s="10">
        <v>43299</v>
      </c>
      <c r="D12" s="11">
        <v>4</v>
      </c>
      <c r="E12" s="12" t="s">
        <v>34</v>
      </c>
      <c r="F12" s="12" t="s">
        <v>35</v>
      </c>
      <c r="G12" s="12" t="s">
        <v>35</v>
      </c>
      <c r="H12" s="12" t="s">
        <v>35</v>
      </c>
      <c r="I12" s="11" t="s">
        <v>96</v>
      </c>
      <c r="J12" s="12" t="s">
        <v>97</v>
      </c>
      <c r="K12" s="13" t="s">
        <v>90</v>
      </c>
      <c r="L12" s="11" t="str">
        <f>"000025"</f>
        <v>000025</v>
      </c>
      <c r="M12" s="10">
        <v>42716</v>
      </c>
      <c r="N12" s="11" t="str">
        <f>"000037"</f>
        <v>000037</v>
      </c>
      <c r="O12" s="10">
        <v>43124</v>
      </c>
      <c r="P12" s="11" t="str">
        <f>"000037"</f>
        <v>000037</v>
      </c>
      <c r="Q12" s="10">
        <v>43124</v>
      </c>
      <c r="R12" s="11">
        <v>16</v>
      </c>
      <c r="S12" s="11" t="str">
        <f>"003879"</f>
        <v>003879</v>
      </c>
      <c r="T12" s="10">
        <v>43297</v>
      </c>
      <c r="U12" s="14">
        <v>4.8279899999999998</v>
      </c>
      <c r="V12" s="14">
        <v>0.35450999999999999</v>
      </c>
      <c r="W12" s="14">
        <v>4.4734800000000003</v>
      </c>
      <c r="X12" s="11">
        <v>127</v>
      </c>
      <c r="Y12" s="10">
        <v>43299</v>
      </c>
      <c r="Z12" s="11">
        <v>9620096296</v>
      </c>
      <c r="AA12" s="12" t="s">
        <v>98</v>
      </c>
      <c r="AB12" s="11" t="s">
        <v>99</v>
      </c>
      <c r="AC12" s="12" t="s">
        <v>100</v>
      </c>
      <c r="AD12" s="11" t="s">
        <v>94</v>
      </c>
      <c r="AE12" s="12" t="s">
        <v>95</v>
      </c>
      <c r="AF12" s="14">
        <v>4.8279900000000001E-2</v>
      </c>
      <c r="AG12" s="11" t="s">
        <v>44</v>
      </c>
    </row>
    <row r="13" spans="1:33" x14ac:dyDescent="0.2">
      <c r="A13" s="8">
        <v>3390</v>
      </c>
      <c r="B13" s="9" t="s">
        <v>87</v>
      </c>
      <c r="C13" s="10">
        <v>43299</v>
      </c>
      <c r="D13" s="11">
        <v>4</v>
      </c>
      <c r="E13" s="12" t="s">
        <v>34</v>
      </c>
      <c r="F13" s="12" t="s">
        <v>35</v>
      </c>
      <c r="G13" s="12" t="s">
        <v>35</v>
      </c>
      <c r="H13" s="12" t="s">
        <v>35</v>
      </c>
      <c r="I13" s="11" t="s">
        <v>96</v>
      </c>
      <c r="J13" s="12" t="s">
        <v>97</v>
      </c>
      <c r="K13" s="13" t="s">
        <v>90</v>
      </c>
      <c r="L13" s="11" t="str">
        <f>"000025"</f>
        <v>000025</v>
      </c>
      <c r="M13" s="10">
        <v>42716</v>
      </c>
      <c r="N13" s="11" t="str">
        <f>"000037"</f>
        <v>000037</v>
      </c>
      <c r="O13" s="10">
        <v>43124</v>
      </c>
      <c r="P13" s="11" t="str">
        <f>"000037"</f>
        <v>000037</v>
      </c>
      <c r="Q13" s="10">
        <v>43124</v>
      </c>
      <c r="R13" s="11">
        <v>16</v>
      </c>
      <c r="S13" s="11" t="str">
        <f>"003879"</f>
        <v>003879</v>
      </c>
      <c r="T13" s="10">
        <v>43297</v>
      </c>
      <c r="U13" s="14">
        <v>6.7418800000000001</v>
      </c>
      <c r="V13" s="14">
        <v>0.47126000000000001</v>
      </c>
      <c r="W13" s="14">
        <v>6.2706200000000001</v>
      </c>
      <c r="X13" s="11">
        <v>127</v>
      </c>
      <c r="Y13" s="10">
        <v>43299</v>
      </c>
      <c r="Z13" s="11">
        <v>9620096296</v>
      </c>
      <c r="AA13" s="12" t="s">
        <v>98</v>
      </c>
      <c r="AB13" s="11" t="s">
        <v>99</v>
      </c>
      <c r="AC13" s="12" t="s">
        <v>100</v>
      </c>
      <c r="AD13" s="11" t="s">
        <v>94</v>
      </c>
      <c r="AE13" s="12" t="s">
        <v>95</v>
      </c>
      <c r="AF13" s="14">
        <v>6.7418800000000001E-2</v>
      </c>
      <c r="AG13" s="11" t="s">
        <v>44</v>
      </c>
    </row>
    <row r="14" spans="1:33" x14ac:dyDescent="0.2">
      <c r="A14" s="8">
        <v>4246</v>
      </c>
      <c r="B14" s="9" t="s">
        <v>101</v>
      </c>
      <c r="C14" s="10">
        <v>43315</v>
      </c>
      <c r="D14" s="11">
        <v>4</v>
      </c>
      <c r="E14" s="12" t="s">
        <v>34</v>
      </c>
      <c r="F14" s="12" t="s">
        <v>35</v>
      </c>
      <c r="G14" s="12" t="s">
        <v>35</v>
      </c>
      <c r="H14" s="12" t="s">
        <v>35</v>
      </c>
      <c r="I14" s="11" t="s">
        <v>78</v>
      </c>
      <c r="J14" s="12" t="s">
        <v>79</v>
      </c>
      <c r="K14" s="13" t="s">
        <v>80</v>
      </c>
      <c r="L14" s="11" t="str">
        <f>"000005"</f>
        <v>000005</v>
      </c>
      <c r="M14" s="10">
        <v>42543</v>
      </c>
      <c r="N14" s="11" t="str">
        <f>"000032"</f>
        <v>000032</v>
      </c>
      <c r="O14" s="10">
        <v>42753</v>
      </c>
      <c r="P14" s="11" t="str">
        <f>"000032"</f>
        <v>000032</v>
      </c>
      <c r="Q14" s="10">
        <v>42753</v>
      </c>
      <c r="R14" s="11">
        <v>16</v>
      </c>
      <c r="S14" s="11" t="str">
        <f>"004504"</f>
        <v>004504</v>
      </c>
      <c r="T14" s="10">
        <v>43308</v>
      </c>
      <c r="U14" s="14">
        <v>11.281779999999999</v>
      </c>
      <c r="V14" s="14">
        <v>0.68818999999999997</v>
      </c>
      <c r="W14" s="14">
        <v>10.593590000000001</v>
      </c>
      <c r="X14" s="11">
        <v>152</v>
      </c>
      <c r="Y14" s="10">
        <v>43315</v>
      </c>
      <c r="Z14" s="11">
        <v>9448702750</v>
      </c>
      <c r="AA14" s="12" t="s">
        <v>81</v>
      </c>
      <c r="AB14" s="11" t="s">
        <v>76</v>
      </c>
      <c r="AC14" s="12" t="s">
        <v>77</v>
      </c>
      <c r="AD14" s="11" t="s">
        <v>51</v>
      </c>
      <c r="AE14" s="12" t="s">
        <v>52</v>
      </c>
      <c r="AF14" s="14">
        <v>0.1128178</v>
      </c>
      <c r="AG14" s="11" t="s">
        <v>44</v>
      </c>
    </row>
    <row r="15" spans="1:33" x14ac:dyDescent="0.2">
      <c r="A15" s="8">
        <v>4354</v>
      </c>
      <c r="B15" s="9" t="s">
        <v>101</v>
      </c>
      <c r="C15" s="10">
        <v>43318</v>
      </c>
      <c r="D15" s="11">
        <v>4</v>
      </c>
      <c r="E15" s="12" t="s">
        <v>34</v>
      </c>
      <c r="F15" s="12" t="s">
        <v>35</v>
      </c>
      <c r="G15" s="12" t="s">
        <v>35</v>
      </c>
      <c r="H15" s="12" t="s">
        <v>35</v>
      </c>
      <c r="I15" s="11" t="s">
        <v>102</v>
      </c>
      <c r="J15" s="12" t="s">
        <v>103</v>
      </c>
      <c r="K15" s="13" t="s">
        <v>47</v>
      </c>
      <c r="L15" s="11" t="str">
        <f>"000177"</f>
        <v>000177</v>
      </c>
      <c r="M15" s="10">
        <v>42385</v>
      </c>
      <c r="N15" s="11" t="str">
        <f>"000067"</f>
        <v>000067</v>
      </c>
      <c r="O15" s="10">
        <v>42551</v>
      </c>
      <c r="P15" s="11" t="str">
        <f>"000125"</f>
        <v>000125</v>
      </c>
      <c r="Q15" s="10">
        <v>42551</v>
      </c>
      <c r="R15" s="11">
        <v>15</v>
      </c>
      <c r="S15" s="11" t="str">
        <f>"008581"</f>
        <v>008581</v>
      </c>
      <c r="T15" s="10">
        <v>43088</v>
      </c>
      <c r="U15" s="14">
        <v>2.9942700000000002</v>
      </c>
      <c r="V15" s="14">
        <v>0.36316999999999999</v>
      </c>
      <c r="W15" s="14">
        <v>2.6311</v>
      </c>
      <c r="X15" s="11">
        <v>159</v>
      </c>
      <c r="Y15" s="10">
        <v>43318</v>
      </c>
      <c r="Z15" s="11">
        <v>9880448650</v>
      </c>
      <c r="AA15" s="12" t="s">
        <v>104</v>
      </c>
      <c r="AB15" s="11" t="s">
        <v>65</v>
      </c>
      <c r="AC15" s="12" t="s">
        <v>66</v>
      </c>
      <c r="AD15" s="11" t="s">
        <v>42</v>
      </c>
      <c r="AE15" s="12" t="s">
        <v>43</v>
      </c>
      <c r="AF15" s="14">
        <v>2.9942700000000003E-2</v>
      </c>
      <c r="AG15" s="11" t="s">
        <v>44</v>
      </c>
    </row>
    <row r="16" spans="1:33" x14ac:dyDescent="0.2">
      <c r="A16" s="8">
        <v>4711</v>
      </c>
      <c r="B16" s="9" t="s">
        <v>101</v>
      </c>
      <c r="C16" s="10">
        <v>43326</v>
      </c>
      <c r="D16" s="11">
        <v>4</v>
      </c>
      <c r="E16" s="12" t="s">
        <v>34</v>
      </c>
      <c r="F16" s="12" t="s">
        <v>35</v>
      </c>
      <c r="G16" s="12" t="s">
        <v>35</v>
      </c>
      <c r="H16" s="12" t="s">
        <v>35</v>
      </c>
      <c r="I16" s="11" t="s">
        <v>73</v>
      </c>
      <c r="J16" s="12" t="s">
        <v>74</v>
      </c>
      <c r="K16" s="13" t="s">
        <v>90</v>
      </c>
      <c r="L16" s="11" t="str">
        <f>"000009"</f>
        <v>000009</v>
      </c>
      <c r="M16" s="10">
        <v>42355</v>
      </c>
      <c r="N16" s="11" t="str">
        <f>"000008"</f>
        <v>000008</v>
      </c>
      <c r="O16" s="10">
        <v>42543</v>
      </c>
      <c r="P16" s="11" t="str">
        <f>"000008"</f>
        <v>000008</v>
      </c>
      <c r="Q16" s="10">
        <v>42548</v>
      </c>
      <c r="R16" s="11">
        <v>16</v>
      </c>
      <c r="S16" s="11" t="str">
        <f>"010078"</f>
        <v>010078</v>
      </c>
      <c r="T16" s="10">
        <v>43161</v>
      </c>
      <c r="U16" s="14">
        <v>54.126570000000001</v>
      </c>
      <c r="V16" s="14">
        <v>3.9354100000000001</v>
      </c>
      <c r="W16" s="14">
        <v>50.191160000000004</v>
      </c>
      <c r="X16" s="11">
        <v>170</v>
      </c>
      <c r="Y16" s="10">
        <v>43326</v>
      </c>
      <c r="Z16" s="11">
        <v>9480345814</v>
      </c>
      <c r="AA16" s="12" t="s">
        <v>75</v>
      </c>
      <c r="AB16" s="11" t="s">
        <v>76</v>
      </c>
      <c r="AC16" s="12" t="s">
        <v>77</v>
      </c>
      <c r="AD16" s="11" t="s">
        <v>51</v>
      </c>
      <c r="AE16" s="12" t="s">
        <v>52</v>
      </c>
      <c r="AF16" s="14">
        <v>0.54126569999999996</v>
      </c>
      <c r="AG16" s="11" t="s">
        <v>44</v>
      </c>
    </row>
    <row r="17" spans="1:33" x14ac:dyDescent="0.2">
      <c r="A17" s="8">
        <v>4712</v>
      </c>
      <c r="B17" s="9" t="s">
        <v>101</v>
      </c>
      <c r="C17" s="10">
        <v>43326</v>
      </c>
      <c r="D17" s="11">
        <v>4</v>
      </c>
      <c r="E17" s="12" t="s">
        <v>34</v>
      </c>
      <c r="F17" s="12" t="s">
        <v>35</v>
      </c>
      <c r="G17" s="12" t="s">
        <v>35</v>
      </c>
      <c r="H17" s="12" t="s">
        <v>35</v>
      </c>
      <c r="I17" s="11" t="s">
        <v>105</v>
      </c>
      <c r="J17" s="12" t="s">
        <v>106</v>
      </c>
      <c r="K17" s="13" t="s">
        <v>47</v>
      </c>
      <c r="L17" s="11" t="str">
        <f>"000036"</f>
        <v>000036</v>
      </c>
      <c r="M17" s="10">
        <v>42786</v>
      </c>
      <c r="N17" s="11" t="str">
        <f>"000050"</f>
        <v>000050</v>
      </c>
      <c r="O17" s="10">
        <v>43274</v>
      </c>
      <c r="P17" s="11" t="str">
        <f>"000050"</f>
        <v>000050</v>
      </c>
      <c r="Q17" s="10">
        <v>43274</v>
      </c>
      <c r="R17" s="11">
        <v>16</v>
      </c>
      <c r="S17" s="11" t="str">
        <f>""</f>
        <v/>
      </c>
      <c r="T17" s="10"/>
      <c r="U17" s="14">
        <v>36.592129999999997</v>
      </c>
      <c r="V17" s="14">
        <v>2.2321300000000002</v>
      </c>
      <c r="W17" s="14">
        <v>34.36</v>
      </c>
      <c r="X17" s="11">
        <v>170</v>
      </c>
      <c r="Y17" s="10">
        <v>43326</v>
      </c>
      <c r="Z17" s="11">
        <v>9880682360</v>
      </c>
      <c r="AA17" s="12" t="s">
        <v>107</v>
      </c>
      <c r="AB17" s="11" t="s">
        <v>76</v>
      </c>
      <c r="AC17" s="12" t="s">
        <v>77</v>
      </c>
      <c r="AD17" s="11" t="s">
        <v>51</v>
      </c>
      <c r="AE17" s="12" t="s">
        <v>52</v>
      </c>
      <c r="AF17" s="14">
        <v>0.36592129999999995</v>
      </c>
      <c r="AG17" s="11" t="s">
        <v>72</v>
      </c>
    </row>
    <row r="18" spans="1:33" x14ac:dyDescent="0.2">
      <c r="A18" s="8">
        <v>4713</v>
      </c>
      <c r="B18" s="9" t="s">
        <v>101</v>
      </c>
      <c r="C18" s="10">
        <v>43326</v>
      </c>
      <c r="D18" s="11">
        <v>4</v>
      </c>
      <c r="E18" s="12" t="s">
        <v>34</v>
      </c>
      <c r="F18" s="12" t="s">
        <v>35</v>
      </c>
      <c r="G18" s="12" t="s">
        <v>35</v>
      </c>
      <c r="H18" s="12" t="s">
        <v>35</v>
      </c>
      <c r="I18" s="11" t="s">
        <v>108</v>
      </c>
      <c r="J18" s="12" t="s">
        <v>109</v>
      </c>
      <c r="K18" s="13" t="s">
        <v>47</v>
      </c>
      <c r="L18" s="11" t="str">
        <f>"000060"</f>
        <v>000060</v>
      </c>
      <c r="M18" s="10">
        <v>42889</v>
      </c>
      <c r="N18" s="11" t="str">
        <f>"000054"</f>
        <v>000054</v>
      </c>
      <c r="O18" s="10">
        <v>42916</v>
      </c>
      <c r="P18" s="11" t="str">
        <f>"000112"</f>
        <v>000112</v>
      </c>
      <c r="Q18" s="10">
        <v>42916</v>
      </c>
      <c r="R18" s="11">
        <v>17</v>
      </c>
      <c r="S18" s="11" t="str">
        <f>"005082"</f>
        <v>005082</v>
      </c>
      <c r="T18" s="10">
        <v>43322</v>
      </c>
      <c r="U18" s="14">
        <v>7.4744999999999999</v>
      </c>
      <c r="V18" s="14">
        <v>0.42564999999999997</v>
      </c>
      <c r="W18" s="14">
        <v>7.0488499999999998</v>
      </c>
      <c r="X18" s="11">
        <v>171</v>
      </c>
      <c r="Y18" s="10">
        <v>43326</v>
      </c>
      <c r="Z18" s="11">
        <v>9880504095</v>
      </c>
      <c r="AA18" s="12" t="s">
        <v>110</v>
      </c>
      <c r="AB18" s="11" t="s">
        <v>40</v>
      </c>
      <c r="AC18" s="12" t="s">
        <v>41</v>
      </c>
      <c r="AD18" s="11" t="s">
        <v>42</v>
      </c>
      <c r="AE18" s="12" t="s">
        <v>43</v>
      </c>
      <c r="AF18" s="14">
        <v>7.4745000000000006E-2</v>
      </c>
      <c r="AG18" s="11" t="s">
        <v>44</v>
      </c>
    </row>
    <row r="19" spans="1:33" x14ac:dyDescent="0.2">
      <c r="A19" s="8">
        <v>4714</v>
      </c>
      <c r="B19" s="9" t="s">
        <v>101</v>
      </c>
      <c r="C19" s="10">
        <v>43326</v>
      </c>
      <c r="D19" s="11">
        <v>4</v>
      </c>
      <c r="E19" s="12" t="s">
        <v>34</v>
      </c>
      <c r="F19" s="12" t="s">
        <v>35</v>
      </c>
      <c r="G19" s="12" t="s">
        <v>35</v>
      </c>
      <c r="H19" s="12" t="s">
        <v>35</v>
      </c>
      <c r="I19" s="11" t="s">
        <v>111</v>
      </c>
      <c r="J19" s="12" t="s">
        <v>112</v>
      </c>
      <c r="K19" s="13" t="s">
        <v>80</v>
      </c>
      <c r="L19" s="11" t="str">
        <f>"000006"</f>
        <v>000006</v>
      </c>
      <c r="M19" s="10">
        <v>42832</v>
      </c>
      <c r="N19" s="11" t="str">
        <f>"000026"</f>
        <v>000026</v>
      </c>
      <c r="O19" s="10">
        <v>42916</v>
      </c>
      <c r="P19" s="11" t="str">
        <f>"000026"</f>
        <v>000026</v>
      </c>
      <c r="Q19" s="10">
        <v>42916</v>
      </c>
      <c r="R19" s="11">
        <v>17</v>
      </c>
      <c r="S19" s="11" t="str">
        <f>"005134"</f>
        <v>005134</v>
      </c>
      <c r="T19" s="10">
        <v>43325</v>
      </c>
      <c r="U19" s="14">
        <v>49.943519999999999</v>
      </c>
      <c r="V19" s="14">
        <v>6.1457499999999996</v>
      </c>
      <c r="W19" s="14">
        <v>43.79777</v>
      </c>
      <c r="X19" s="11">
        <v>172</v>
      </c>
      <c r="Y19" s="10">
        <v>43326</v>
      </c>
      <c r="Z19" s="11">
        <v>9900333496</v>
      </c>
      <c r="AA19" s="12" t="s">
        <v>113</v>
      </c>
      <c r="AB19" s="11" t="s">
        <v>114</v>
      </c>
      <c r="AC19" s="12" t="s">
        <v>115</v>
      </c>
      <c r="AD19" s="11" t="s">
        <v>51</v>
      </c>
      <c r="AE19" s="12" t="s">
        <v>52</v>
      </c>
      <c r="AF19" s="14">
        <v>0.49943519999999997</v>
      </c>
      <c r="AG19" s="11" t="s">
        <v>44</v>
      </c>
    </row>
    <row r="20" spans="1:33" x14ac:dyDescent="0.2">
      <c r="A20" s="8">
        <v>4715</v>
      </c>
      <c r="B20" s="9" t="s">
        <v>101</v>
      </c>
      <c r="C20" s="10">
        <v>43326</v>
      </c>
      <c r="D20" s="11">
        <v>4</v>
      </c>
      <c r="E20" s="12" t="s">
        <v>34</v>
      </c>
      <c r="F20" s="12" t="s">
        <v>35</v>
      </c>
      <c r="G20" s="12" t="s">
        <v>35</v>
      </c>
      <c r="H20" s="12" t="s">
        <v>35</v>
      </c>
      <c r="I20" s="11" t="s">
        <v>116</v>
      </c>
      <c r="J20" s="12" t="s">
        <v>117</v>
      </c>
      <c r="K20" s="13" t="s">
        <v>80</v>
      </c>
      <c r="L20" s="11" t="str">
        <f>"000007"</f>
        <v>000007</v>
      </c>
      <c r="M20" s="10">
        <v>42832</v>
      </c>
      <c r="N20" s="11" t="str">
        <f>"000027"</f>
        <v>000027</v>
      </c>
      <c r="O20" s="10">
        <v>42916</v>
      </c>
      <c r="P20" s="11" t="str">
        <f>"000027"</f>
        <v>000027</v>
      </c>
      <c r="Q20" s="10">
        <v>42916</v>
      </c>
      <c r="R20" s="11">
        <v>17</v>
      </c>
      <c r="S20" s="11" t="str">
        <f>"005135"</f>
        <v>005135</v>
      </c>
      <c r="T20" s="10">
        <v>43325</v>
      </c>
      <c r="U20" s="14">
        <v>49.96463</v>
      </c>
      <c r="V20" s="14">
        <v>6.1585799999999997</v>
      </c>
      <c r="W20" s="14">
        <v>43.806049999999999</v>
      </c>
      <c r="X20" s="11">
        <v>172</v>
      </c>
      <c r="Y20" s="10">
        <v>43326</v>
      </c>
      <c r="Z20" s="11">
        <v>9900333496</v>
      </c>
      <c r="AA20" s="12" t="s">
        <v>118</v>
      </c>
      <c r="AB20" s="11" t="s">
        <v>114</v>
      </c>
      <c r="AC20" s="12" t="s">
        <v>115</v>
      </c>
      <c r="AD20" s="11" t="s">
        <v>51</v>
      </c>
      <c r="AE20" s="12" t="s">
        <v>52</v>
      </c>
      <c r="AF20" s="14">
        <v>0.49964629999999999</v>
      </c>
      <c r="AG20" s="11" t="s">
        <v>44</v>
      </c>
    </row>
    <row r="21" spans="1:33" x14ac:dyDescent="0.2">
      <c r="A21" s="8">
        <v>4716</v>
      </c>
      <c r="B21" s="9" t="s">
        <v>101</v>
      </c>
      <c r="C21" s="10">
        <v>43326</v>
      </c>
      <c r="D21" s="11">
        <v>4</v>
      </c>
      <c r="E21" s="12" t="s">
        <v>34</v>
      </c>
      <c r="F21" s="12" t="s">
        <v>35</v>
      </c>
      <c r="G21" s="12" t="s">
        <v>35</v>
      </c>
      <c r="H21" s="12" t="s">
        <v>35</v>
      </c>
      <c r="I21" s="11" t="s">
        <v>119</v>
      </c>
      <c r="J21" s="12" t="s">
        <v>120</v>
      </c>
      <c r="K21" s="13" t="s">
        <v>80</v>
      </c>
      <c r="L21" s="11" t="str">
        <f>"000008"</f>
        <v>000008</v>
      </c>
      <c r="M21" s="10">
        <v>42832</v>
      </c>
      <c r="N21" s="11" t="str">
        <f>"000030"</f>
        <v>000030</v>
      </c>
      <c r="O21" s="10">
        <v>42916</v>
      </c>
      <c r="P21" s="11" t="str">
        <f>"000030"</f>
        <v>000030</v>
      </c>
      <c r="Q21" s="10">
        <v>42916</v>
      </c>
      <c r="R21" s="11">
        <v>17</v>
      </c>
      <c r="S21" s="11" t="str">
        <f>"005136"</f>
        <v>005136</v>
      </c>
      <c r="T21" s="10">
        <v>43325</v>
      </c>
      <c r="U21" s="14">
        <v>49.707070000000002</v>
      </c>
      <c r="V21" s="14">
        <v>3.64053</v>
      </c>
      <c r="W21" s="14">
        <v>46.066540000000003</v>
      </c>
      <c r="X21" s="11">
        <v>172</v>
      </c>
      <c r="Y21" s="10">
        <v>43326</v>
      </c>
      <c r="Z21" s="11">
        <v>9900333496</v>
      </c>
      <c r="AA21" s="12" t="s">
        <v>113</v>
      </c>
      <c r="AB21" s="11" t="s">
        <v>114</v>
      </c>
      <c r="AC21" s="12" t="s">
        <v>115</v>
      </c>
      <c r="AD21" s="11" t="s">
        <v>51</v>
      </c>
      <c r="AE21" s="12" t="s">
        <v>52</v>
      </c>
      <c r="AF21" s="14">
        <v>0.49707070000000003</v>
      </c>
      <c r="AG21" s="11" t="s">
        <v>44</v>
      </c>
    </row>
    <row r="22" spans="1:33" x14ac:dyDescent="0.2">
      <c r="A22" s="8">
        <v>4935</v>
      </c>
      <c r="B22" s="9" t="s">
        <v>101</v>
      </c>
      <c r="C22" s="10">
        <v>43330</v>
      </c>
      <c r="D22" s="11">
        <v>4</v>
      </c>
      <c r="E22" s="12" t="s">
        <v>34</v>
      </c>
      <c r="F22" s="12" t="s">
        <v>35</v>
      </c>
      <c r="G22" s="12" t="s">
        <v>35</v>
      </c>
      <c r="H22" s="12" t="s">
        <v>35</v>
      </c>
      <c r="I22" s="11" t="s">
        <v>121</v>
      </c>
      <c r="J22" s="12" t="s">
        <v>122</v>
      </c>
      <c r="K22" s="13" t="s">
        <v>90</v>
      </c>
      <c r="L22" s="11" t="str">
        <f>"000064"</f>
        <v>000064</v>
      </c>
      <c r="M22" s="10">
        <v>43068</v>
      </c>
      <c r="N22" s="11" t="str">
        <f>"000007"</f>
        <v>000007</v>
      </c>
      <c r="O22" s="10">
        <v>43308</v>
      </c>
      <c r="P22" s="11" t="str">
        <f>"000035"</f>
        <v>000035</v>
      </c>
      <c r="Q22" s="10">
        <v>43309</v>
      </c>
      <c r="R22" s="11">
        <v>17</v>
      </c>
      <c r="S22" s="11" t="str">
        <f>"005104"</f>
        <v>005104</v>
      </c>
      <c r="T22" s="10">
        <v>43325</v>
      </c>
      <c r="U22" s="14">
        <v>10.92525</v>
      </c>
      <c r="V22" s="14">
        <v>0.23597000000000001</v>
      </c>
      <c r="W22" s="14">
        <v>10.68928</v>
      </c>
      <c r="X22" s="11">
        <v>173</v>
      </c>
      <c r="Y22" s="10">
        <v>43330</v>
      </c>
      <c r="Z22" s="11">
        <v>9731099559</v>
      </c>
      <c r="AA22" s="12" t="s">
        <v>123</v>
      </c>
      <c r="AB22" s="11" t="s">
        <v>124</v>
      </c>
      <c r="AC22" s="12" t="s">
        <v>125</v>
      </c>
      <c r="AD22" s="11" t="s">
        <v>42</v>
      </c>
      <c r="AE22" s="12" t="s">
        <v>43</v>
      </c>
      <c r="AF22" s="14">
        <v>0.1092525</v>
      </c>
      <c r="AG22" s="11" t="s">
        <v>72</v>
      </c>
    </row>
    <row r="23" spans="1:33" x14ac:dyDescent="0.2">
      <c r="A23" s="8">
        <v>5147</v>
      </c>
      <c r="B23" s="9" t="s">
        <v>126</v>
      </c>
      <c r="C23" s="10">
        <v>43344</v>
      </c>
      <c r="D23" s="11">
        <v>4</v>
      </c>
      <c r="E23" s="12" t="s">
        <v>34</v>
      </c>
      <c r="F23" s="12" t="s">
        <v>35</v>
      </c>
      <c r="G23" s="12" t="s">
        <v>35</v>
      </c>
      <c r="H23" s="12" t="s">
        <v>35</v>
      </c>
      <c r="I23" s="11" t="s">
        <v>127</v>
      </c>
      <c r="J23" s="12" t="s">
        <v>128</v>
      </c>
      <c r="K23" s="13" t="s">
        <v>38</v>
      </c>
      <c r="L23" s="11" t="str">
        <f>"000118"</f>
        <v>000118</v>
      </c>
      <c r="M23" s="10">
        <v>42798</v>
      </c>
      <c r="N23" s="11" t="str">
        <f>"000005"</f>
        <v>000005</v>
      </c>
      <c r="O23" s="10">
        <v>43277</v>
      </c>
      <c r="P23" s="11" t="str">
        <f>"000024"</f>
        <v>000024</v>
      </c>
      <c r="Q23" s="10">
        <v>43277</v>
      </c>
      <c r="R23" s="11">
        <v>17</v>
      </c>
      <c r="S23" s="11" t="str">
        <f>"005416"</f>
        <v>005416</v>
      </c>
      <c r="T23" s="10">
        <v>43340</v>
      </c>
      <c r="U23" s="14">
        <v>12.579829999999999</v>
      </c>
      <c r="V23" s="14">
        <v>1.3714900000000001</v>
      </c>
      <c r="W23" s="14">
        <v>11.20834</v>
      </c>
      <c r="X23" s="11">
        <v>185</v>
      </c>
      <c r="Y23" s="10">
        <v>43344</v>
      </c>
      <c r="Z23" s="11">
        <v>9886213563</v>
      </c>
      <c r="AA23" s="12" t="s">
        <v>129</v>
      </c>
      <c r="AB23" s="11" t="s">
        <v>40</v>
      </c>
      <c r="AC23" s="12" t="s">
        <v>41</v>
      </c>
      <c r="AD23" s="11" t="s">
        <v>42</v>
      </c>
      <c r="AE23" s="12" t="s">
        <v>43</v>
      </c>
      <c r="AF23" s="14">
        <f t="shared" ref="AF23:AF39" si="0">U23/100</f>
        <v>0.1257983</v>
      </c>
      <c r="AG23" s="11" t="s">
        <v>72</v>
      </c>
    </row>
    <row r="24" spans="1:33" x14ac:dyDescent="0.2">
      <c r="A24" s="8">
        <v>5156</v>
      </c>
      <c r="B24" s="9" t="s">
        <v>126</v>
      </c>
      <c r="C24" s="10">
        <v>43346</v>
      </c>
      <c r="D24" s="11">
        <v>4</v>
      </c>
      <c r="E24" s="12" t="s">
        <v>34</v>
      </c>
      <c r="F24" s="12" t="s">
        <v>35</v>
      </c>
      <c r="G24" s="12" t="s">
        <v>35</v>
      </c>
      <c r="H24" s="12" t="s">
        <v>35</v>
      </c>
      <c r="I24" s="11" t="s">
        <v>130</v>
      </c>
      <c r="J24" s="12" t="s">
        <v>131</v>
      </c>
      <c r="K24" s="13" t="s">
        <v>132</v>
      </c>
      <c r="L24" s="11" t="str">
        <f>"000013"</f>
        <v>000013</v>
      </c>
      <c r="M24" s="10">
        <v>42984</v>
      </c>
      <c r="N24" s="11" t="str">
        <f>"000015"</f>
        <v>000015</v>
      </c>
      <c r="O24" s="10">
        <v>43050</v>
      </c>
      <c r="P24" s="11" t="str">
        <f>"000027"</f>
        <v>000027</v>
      </c>
      <c r="Q24" s="10">
        <v>43050</v>
      </c>
      <c r="R24" s="11">
        <v>18</v>
      </c>
      <c r="S24" s="11" t="str">
        <f>"005543"</f>
        <v>005543</v>
      </c>
      <c r="T24" s="10">
        <v>43341</v>
      </c>
      <c r="U24" s="14">
        <v>39.560299999999998</v>
      </c>
      <c r="V24" s="14">
        <v>4.9189800000000004</v>
      </c>
      <c r="W24" s="14">
        <v>34.64132</v>
      </c>
      <c r="X24" s="11">
        <v>191</v>
      </c>
      <c r="Y24" s="10">
        <v>43346</v>
      </c>
      <c r="Z24" s="11">
        <v>9035609668</v>
      </c>
      <c r="AA24" s="12" t="s">
        <v>133</v>
      </c>
      <c r="AB24" s="11" t="s">
        <v>85</v>
      </c>
      <c r="AC24" s="12" t="s">
        <v>86</v>
      </c>
      <c r="AD24" s="11" t="s">
        <v>42</v>
      </c>
      <c r="AE24" s="12" t="s">
        <v>43</v>
      </c>
      <c r="AF24" s="14">
        <f t="shared" si="0"/>
        <v>0.39560299999999998</v>
      </c>
      <c r="AG24" s="11" t="s">
        <v>44</v>
      </c>
    </row>
    <row r="25" spans="1:33" x14ac:dyDescent="0.2">
      <c r="A25" s="8">
        <v>5374</v>
      </c>
      <c r="B25" s="9" t="s">
        <v>126</v>
      </c>
      <c r="C25" s="10">
        <v>43349</v>
      </c>
      <c r="D25" s="11">
        <v>4</v>
      </c>
      <c r="E25" s="12" t="s">
        <v>34</v>
      </c>
      <c r="F25" s="12" t="s">
        <v>35</v>
      </c>
      <c r="G25" s="12" t="s">
        <v>35</v>
      </c>
      <c r="H25" s="12" t="s">
        <v>35</v>
      </c>
      <c r="I25" s="11" t="s">
        <v>134</v>
      </c>
      <c r="J25" s="12" t="s">
        <v>135</v>
      </c>
      <c r="K25" s="13" t="s">
        <v>47</v>
      </c>
      <c r="L25" s="11" t="str">
        <f>"000129"</f>
        <v>000129</v>
      </c>
      <c r="M25" s="10">
        <v>43181</v>
      </c>
      <c r="N25" s="11" t="str">
        <f>"000010"</f>
        <v>000010</v>
      </c>
      <c r="O25" s="10">
        <v>43326</v>
      </c>
      <c r="P25" s="11" t="str">
        <f>"000042"</f>
        <v>000042</v>
      </c>
      <c r="Q25" s="10">
        <v>43330</v>
      </c>
      <c r="R25" s="11">
        <v>17</v>
      </c>
      <c r="S25" s="11" t="str">
        <f>"005599"</f>
        <v>005599</v>
      </c>
      <c r="T25" s="10">
        <v>43347</v>
      </c>
      <c r="U25" s="14">
        <v>1.48925</v>
      </c>
      <c r="V25" s="14">
        <v>0.10571999999999999</v>
      </c>
      <c r="W25" s="14">
        <v>1.3835299999999999</v>
      </c>
      <c r="X25" s="11">
        <v>194</v>
      </c>
      <c r="Y25" s="10">
        <v>43349</v>
      </c>
      <c r="Z25" s="11">
        <v>9886300001</v>
      </c>
      <c r="AA25" s="12" t="s">
        <v>136</v>
      </c>
      <c r="AB25" s="11" t="s">
        <v>124</v>
      </c>
      <c r="AC25" s="12" t="s">
        <v>125</v>
      </c>
      <c r="AD25" s="11" t="s">
        <v>42</v>
      </c>
      <c r="AE25" s="12" t="s">
        <v>43</v>
      </c>
      <c r="AF25" s="14">
        <f t="shared" si="0"/>
        <v>1.4892499999999999E-2</v>
      </c>
      <c r="AG25" s="11" t="s">
        <v>72</v>
      </c>
    </row>
    <row r="26" spans="1:33" x14ac:dyDescent="0.2">
      <c r="A26" s="8">
        <v>5434</v>
      </c>
      <c r="B26" s="9" t="s">
        <v>126</v>
      </c>
      <c r="C26" s="10">
        <v>43357</v>
      </c>
      <c r="D26" s="11">
        <v>4</v>
      </c>
      <c r="E26" s="12" t="s">
        <v>34</v>
      </c>
      <c r="F26" s="12" t="s">
        <v>35</v>
      </c>
      <c r="G26" s="12" t="s">
        <v>35</v>
      </c>
      <c r="H26" s="12" t="s">
        <v>35</v>
      </c>
      <c r="I26" s="11" t="s">
        <v>137</v>
      </c>
      <c r="J26" s="12" t="s">
        <v>138</v>
      </c>
      <c r="K26" s="13" t="s">
        <v>63</v>
      </c>
      <c r="L26" s="11" t="str">
        <f>"000026"</f>
        <v>000026</v>
      </c>
      <c r="M26" s="10">
        <v>43006</v>
      </c>
      <c r="N26" s="11" t="str">
        <f>"000008"</f>
        <v>000008</v>
      </c>
      <c r="O26" s="10">
        <v>43006</v>
      </c>
      <c r="P26" s="11" t="str">
        <f>"000015"</f>
        <v>000015</v>
      </c>
      <c r="Q26" s="10">
        <v>43012</v>
      </c>
      <c r="R26" s="11">
        <v>16</v>
      </c>
      <c r="S26" s="11" t="str">
        <f>"005681"</f>
        <v>005681</v>
      </c>
      <c r="T26" s="10">
        <v>43350</v>
      </c>
      <c r="U26" s="14">
        <v>4.84572</v>
      </c>
      <c r="V26" s="14">
        <v>0.44896999999999998</v>
      </c>
      <c r="W26" s="14">
        <v>4.3967499999999999</v>
      </c>
      <c r="X26" s="11">
        <v>204</v>
      </c>
      <c r="Y26" s="10">
        <v>43357</v>
      </c>
      <c r="Z26" s="11">
        <v>9449217522</v>
      </c>
      <c r="AA26" s="12" t="s">
        <v>139</v>
      </c>
      <c r="AB26" s="11" t="s">
        <v>85</v>
      </c>
      <c r="AC26" s="12" t="s">
        <v>86</v>
      </c>
      <c r="AD26" s="11" t="s">
        <v>42</v>
      </c>
      <c r="AE26" s="12" t="s">
        <v>43</v>
      </c>
      <c r="AF26" s="14">
        <f t="shared" si="0"/>
        <v>4.8457199999999999E-2</v>
      </c>
      <c r="AG26" s="11" t="s">
        <v>44</v>
      </c>
    </row>
    <row r="27" spans="1:33" x14ac:dyDescent="0.2">
      <c r="A27" s="8">
        <v>5524</v>
      </c>
      <c r="B27" s="9" t="s">
        <v>126</v>
      </c>
      <c r="C27" s="10">
        <v>43362</v>
      </c>
      <c r="D27" s="11">
        <v>4</v>
      </c>
      <c r="E27" s="12" t="s">
        <v>34</v>
      </c>
      <c r="F27" s="12" t="s">
        <v>35</v>
      </c>
      <c r="G27" s="12" t="s">
        <v>35</v>
      </c>
      <c r="H27" s="12" t="s">
        <v>35</v>
      </c>
      <c r="I27" s="11" t="s">
        <v>78</v>
      </c>
      <c r="J27" s="12" t="s">
        <v>79</v>
      </c>
      <c r="K27" s="13" t="s">
        <v>80</v>
      </c>
      <c r="L27" s="11" t="str">
        <f>"000005"</f>
        <v>000005</v>
      </c>
      <c r="M27" s="10">
        <v>42543</v>
      </c>
      <c r="N27" s="11" t="str">
        <f>"000032"</f>
        <v>000032</v>
      </c>
      <c r="O27" s="10">
        <v>42753</v>
      </c>
      <c r="P27" s="11" t="str">
        <f>"000032"</f>
        <v>000032</v>
      </c>
      <c r="Q27" s="10">
        <v>42753</v>
      </c>
      <c r="R27" s="11">
        <v>16</v>
      </c>
      <c r="S27" s="11" t="str">
        <f>"004504"</f>
        <v>004504</v>
      </c>
      <c r="T27" s="10">
        <v>43308</v>
      </c>
      <c r="U27" s="14">
        <v>0.99</v>
      </c>
      <c r="V27" s="14">
        <v>9.9000000000000005E-2</v>
      </c>
      <c r="W27" s="14">
        <v>0.89100000000000001</v>
      </c>
      <c r="X27" s="11">
        <v>207</v>
      </c>
      <c r="Y27" s="10">
        <v>43362</v>
      </c>
      <c r="Z27" s="11">
        <v>9972924526</v>
      </c>
      <c r="AA27" s="12" t="s">
        <v>140</v>
      </c>
      <c r="AB27" s="11" t="s">
        <v>76</v>
      </c>
      <c r="AC27" s="12" t="s">
        <v>77</v>
      </c>
      <c r="AD27" s="11" t="s">
        <v>51</v>
      </c>
      <c r="AE27" s="12" t="s">
        <v>52</v>
      </c>
      <c r="AF27" s="14">
        <f t="shared" si="0"/>
        <v>9.8999999999999991E-3</v>
      </c>
      <c r="AG27" s="11" t="s">
        <v>44</v>
      </c>
    </row>
    <row r="28" spans="1:33" x14ac:dyDescent="0.2">
      <c r="A28" s="8">
        <v>7454</v>
      </c>
      <c r="B28" s="9" t="s">
        <v>141</v>
      </c>
      <c r="C28" s="10">
        <v>43437</v>
      </c>
      <c r="D28" s="11">
        <v>4</v>
      </c>
      <c r="E28" s="12" t="s">
        <v>34</v>
      </c>
      <c r="F28" s="12" t="s">
        <v>35</v>
      </c>
      <c r="G28" s="12" t="s">
        <v>35</v>
      </c>
      <c r="H28" s="12" t="s">
        <v>35</v>
      </c>
      <c r="I28" s="11" t="s">
        <v>105</v>
      </c>
      <c r="J28" s="12" t="s">
        <v>106</v>
      </c>
      <c r="K28" s="13" t="s">
        <v>80</v>
      </c>
      <c r="L28" s="11" t="str">
        <f>"000036"</f>
        <v>000036</v>
      </c>
      <c r="M28" s="10">
        <v>42786</v>
      </c>
      <c r="N28" s="11" t="str">
        <f>"000050"</f>
        <v>000050</v>
      </c>
      <c r="O28" s="10">
        <v>43274</v>
      </c>
      <c r="P28" s="11" t="str">
        <f>"000050"</f>
        <v>000050</v>
      </c>
      <c r="Q28" s="10">
        <v>43274</v>
      </c>
      <c r="R28" s="11">
        <v>16</v>
      </c>
      <c r="S28" s="11" t="str">
        <f>""</f>
        <v/>
      </c>
      <c r="T28" s="10"/>
      <c r="U28" s="14">
        <v>168.38105999999999</v>
      </c>
      <c r="V28" s="14">
        <v>10.271240000000001</v>
      </c>
      <c r="W28" s="14">
        <v>158.10982000000001</v>
      </c>
      <c r="X28" s="11">
        <v>279</v>
      </c>
      <c r="Y28" s="10">
        <v>43437</v>
      </c>
      <c r="Z28" s="11">
        <v>9880682360</v>
      </c>
      <c r="AA28" s="12" t="s">
        <v>107</v>
      </c>
      <c r="AB28" s="11" t="s">
        <v>76</v>
      </c>
      <c r="AC28" s="12" t="s">
        <v>77</v>
      </c>
      <c r="AD28" s="11" t="s">
        <v>51</v>
      </c>
      <c r="AE28" s="12" t="s">
        <v>52</v>
      </c>
      <c r="AF28" s="14">
        <f t="shared" si="0"/>
        <v>1.6838105999999999</v>
      </c>
      <c r="AG28" s="11" t="s">
        <v>72</v>
      </c>
    </row>
    <row r="29" spans="1:33" x14ac:dyDescent="0.2">
      <c r="A29" s="8">
        <v>7621</v>
      </c>
      <c r="B29" s="9" t="s">
        <v>141</v>
      </c>
      <c r="C29" s="10">
        <v>43438</v>
      </c>
      <c r="D29" s="11">
        <v>4</v>
      </c>
      <c r="E29" s="12" t="s">
        <v>34</v>
      </c>
      <c r="F29" s="12" t="s">
        <v>35</v>
      </c>
      <c r="G29" s="12" t="s">
        <v>35</v>
      </c>
      <c r="H29" s="12" t="s">
        <v>35</v>
      </c>
      <c r="I29" s="11" t="s">
        <v>142</v>
      </c>
      <c r="J29" s="12" t="s">
        <v>143</v>
      </c>
      <c r="K29" s="13" t="s">
        <v>144</v>
      </c>
      <c r="L29" s="11" t="str">
        <f>"000005"</f>
        <v>000005</v>
      </c>
      <c r="M29" s="10">
        <v>43265</v>
      </c>
      <c r="N29" s="11" t="str">
        <f>"000015"</f>
        <v>000015</v>
      </c>
      <c r="O29" s="10">
        <v>43370</v>
      </c>
      <c r="P29" s="11" t="str">
        <f>"000062"</f>
        <v>000062</v>
      </c>
      <c r="Q29" s="10">
        <v>43376</v>
      </c>
      <c r="R29" s="11">
        <v>18</v>
      </c>
      <c r="S29" s="11" t="str">
        <f>"007658"</f>
        <v>007658</v>
      </c>
      <c r="T29" s="10">
        <v>43434</v>
      </c>
      <c r="U29" s="14">
        <v>15.901540000000001</v>
      </c>
      <c r="V29" s="14">
        <v>1.7791699999999999</v>
      </c>
      <c r="W29" s="14">
        <v>14.12237</v>
      </c>
      <c r="X29" s="11">
        <v>284</v>
      </c>
      <c r="Y29" s="10">
        <v>43438</v>
      </c>
      <c r="Z29" s="11">
        <v>9035609668</v>
      </c>
      <c r="AA29" s="12" t="s">
        <v>64</v>
      </c>
      <c r="AB29" s="11" t="s">
        <v>145</v>
      </c>
      <c r="AC29" s="12" t="s">
        <v>146</v>
      </c>
      <c r="AD29" s="11" t="s">
        <v>42</v>
      </c>
      <c r="AE29" s="12" t="s">
        <v>43</v>
      </c>
      <c r="AF29" s="14">
        <f t="shared" si="0"/>
        <v>0.1590154</v>
      </c>
      <c r="AG29" s="11" t="s">
        <v>147</v>
      </c>
    </row>
    <row r="30" spans="1:33" x14ac:dyDescent="0.2">
      <c r="A30" s="8">
        <v>7688</v>
      </c>
      <c r="B30" s="9" t="s">
        <v>141</v>
      </c>
      <c r="C30" s="10">
        <v>43448</v>
      </c>
      <c r="D30" s="11">
        <v>4</v>
      </c>
      <c r="E30" s="12" t="s">
        <v>34</v>
      </c>
      <c r="F30" s="12" t="s">
        <v>35</v>
      </c>
      <c r="G30" s="12" t="s">
        <v>35</v>
      </c>
      <c r="H30" s="12" t="s">
        <v>35</v>
      </c>
      <c r="I30" s="11" t="s">
        <v>148</v>
      </c>
      <c r="J30" s="12" t="s">
        <v>149</v>
      </c>
      <c r="K30" s="13" t="s">
        <v>38</v>
      </c>
      <c r="L30" s="11" t="str">
        <f>"000181"</f>
        <v>000181</v>
      </c>
      <c r="M30" s="10">
        <v>42457</v>
      </c>
      <c r="N30" s="11" t="str">
        <f>"000034"</f>
        <v>000034</v>
      </c>
      <c r="O30" s="10">
        <v>42892</v>
      </c>
      <c r="P30" s="11" t="str">
        <f>"000113"</f>
        <v>000113</v>
      </c>
      <c r="Q30" s="10">
        <v>42916</v>
      </c>
      <c r="R30" s="11">
        <v>16</v>
      </c>
      <c r="S30" s="11" t="str">
        <f>"007802"</f>
        <v>007802</v>
      </c>
      <c r="T30" s="10">
        <v>43444</v>
      </c>
      <c r="U30" s="14">
        <v>14.945</v>
      </c>
      <c r="V30" s="14">
        <v>1.6589</v>
      </c>
      <c r="W30" s="14">
        <v>13.286099999999999</v>
      </c>
      <c r="X30" s="11">
        <v>292</v>
      </c>
      <c r="Y30" s="10">
        <v>43448</v>
      </c>
      <c r="Z30" s="11">
        <v>9845407336</v>
      </c>
      <c r="AA30" s="12" t="s">
        <v>150</v>
      </c>
      <c r="AB30" s="11" t="s">
        <v>40</v>
      </c>
      <c r="AC30" s="12" t="s">
        <v>41</v>
      </c>
      <c r="AD30" s="11" t="s">
        <v>42</v>
      </c>
      <c r="AE30" s="12" t="s">
        <v>43</v>
      </c>
      <c r="AF30" s="14">
        <f t="shared" si="0"/>
        <v>0.14945</v>
      </c>
      <c r="AG30" s="11" t="s">
        <v>44</v>
      </c>
    </row>
    <row r="31" spans="1:33" x14ac:dyDescent="0.2">
      <c r="A31" s="8">
        <v>8556</v>
      </c>
      <c r="B31" s="9" t="s">
        <v>151</v>
      </c>
      <c r="C31" s="10">
        <v>43475</v>
      </c>
      <c r="D31" s="11">
        <v>4</v>
      </c>
      <c r="E31" s="12" t="s">
        <v>34</v>
      </c>
      <c r="F31" s="12" t="s">
        <v>35</v>
      </c>
      <c r="G31" s="12" t="s">
        <v>35</v>
      </c>
      <c r="H31" s="12" t="s">
        <v>35</v>
      </c>
      <c r="I31" s="11" t="s">
        <v>152</v>
      </c>
      <c r="J31" s="12" t="s">
        <v>153</v>
      </c>
      <c r="K31" s="13" t="s">
        <v>90</v>
      </c>
      <c r="L31" s="11" t="str">
        <f>"000014"</f>
        <v>000014</v>
      </c>
      <c r="M31" s="10">
        <v>42864</v>
      </c>
      <c r="N31" s="11" t="str">
        <f>"000035"</f>
        <v>000035</v>
      </c>
      <c r="O31" s="10">
        <v>42888</v>
      </c>
      <c r="P31" s="11" t="str">
        <f>"000035"</f>
        <v>000035</v>
      </c>
      <c r="Q31" s="10">
        <v>42889</v>
      </c>
      <c r="R31" s="11"/>
      <c r="S31" s="11" t="str">
        <f>"008215"</f>
        <v>008215</v>
      </c>
      <c r="T31" s="10">
        <v>43455</v>
      </c>
      <c r="U31" s="14">
        <v>2.0920100000000001</v>
      </c>
      <c r="V31" s="14">
        <v>0.12761</v>
      </c>
      <c r="W31" s="14">
        <v>1.9643999999999999</v>
      </c>
      <c r="X31" s="11">
        <v>321</v>
      </c>
      <c r="Y31" s="10">
        <v>43475</v>
      </c>
      <c r="Z31" s="11">
        <v>9341423529</v>
      </c>
      <c r="AA31" s="12" t="s">
        <v>154</v>
      </c>
      <c r="AB31" s="11" t="s">
        <v>92</v>
      </c>
      <c r="AC31" s="12" t="s">
        <v>93</v>
      </c>
      <c r="AD31" s="11" t="s">
        <v>94</v>
      </c>
      <c r="AE31" s="12" t="s">
        <v>95</v>
      </c>
      <c r="AF31" s="14">
        <f t="shared" si="0"/>
        <v>2.0920100000000001E-2</v>
      </c>
      <c r="AG31" s="11" t="s">
        <v>44</v>
      </c>
    </row>
    <row r="32" spans="1:33" x14ac:dyDescent="0.2">
      <c r="A32" s="8">
        <v>8882</v>
      </c>
      <c r="B32" s="9" t="s">
        <v>155</v>
      </c>
      <c r="C32" s="10">
        <v>43497</v>
      </c>
      <c r="D32" s="11">
        <v>4</v>
      </c>
      <c r="E32" s="12" t="s">
        <v>34</v>
      </c>
      <c r="F32" s="12" t="s">
        <v>35</v>
      </c>
      <c r="G32" s="12" t="s">
        <v>35</v>
      </c>
      <c r="H32" s="12" t="s">
        <v>35</v>
      </c>
      <c r="I32" s="11" t="s">
        <v>156</v>
      </c>
      <c r="J32" s="12" t="s">
        <v>157</v>
      </c>
      <c r="K32" s="13" t="s">
        <v>47</v>
      </c>
      <c r="L32" s="11" t="str">
        <f>"422017"</f>
        <v>422017</v>
      </c>
      <c r="M32" s="10">
        <v>43191</v>
      </c>
      <c r="N32" s="11" t="str">
        <f>"000042"</f>
        <v>000042</v>
      </c>
      <c r="O32" s="10">
        <v>43167</v>
      </c>
      <c r="P32" s="11" t="str">
        <f>"000093"</f>
        <v>000093</v>
      </c>
      <c r="Q32" s="10">
        <v>43168</v>
      </c>
      <c r="R32" s="11"/>
      <c r="S32" s="11" t="str">
        <f>"008630"</f>
        <v>008630</v>
      </c>
      <c r="T32" s="10">
        <v>43472</v>
      </c>
      <c r="U32" s="14">
        <v>19.275310000000001</v>
      </c>
      <c r="V32" s="14">
        <v>0.87209999999999999</v>
      </c>
      <c r="W32" s="14">
        <v>18.403210000000001</v>
      </c>
      <c r="X32" s="11">
        <v>336</v>
      </c>
      <c r="Y32" s="10">
        <v>43497</v>
      </c>
      <c r="Z32" s="11">
        <v>9448210498</v>
      </c>
      <c r="AA32" s="12" t="s">
        <v>158</v>
      </c>
      <c r="AB32" s="11" t="s">
        <v>40</v>
      </c>
      <c r="AC32" s="12" t="s">
        <v>41</v>
      </c>
      <c r="AD32" s="11" t="s">
        <v>42</v>
      </c>
      <c r="AE32" s="12" t="s">
        <v>43</v>
      </c>
      <c r="AF32" s="14">
        <f t="shared" si="0"/>
        <v>0.19275310000000001</v>
      </c>
      <c r="AG32" s="11" t="s">
        <v>72</v>
      </c>
    </row>
    <row r="33" spans="1:33" x14ac:dyDescent="0.2">
      <c r="A33" s="8">
        <v>9070</v>
      </c>
      <c r="B33" s="9" t="s">
        <v>155</v>
      </c>
      <c r="C33" s="10">
        <v>43507</v>
      </c>
      <c r="D33" s="11">
        <v>4</v>
      </c>
      <c r="E33" s="12" t="s">
        <v>34</v>
      </c>
      <c r="F33" s="12" t="s">
        <v>35</v>
      </c>
      <c r="G33" s="12" t="s">
        <v>35</v>
      </c>
      <c r="H33" s="12" t="s">
        <v>35</v>
      </c>
      <c r="I33" s="11" t="s">
        <v>159</v>
      </c>
      <c r="J33" s="12" t="s">
        <v>160</v>
      </c>
      <c r="K33" s="13" t="s">
        <v>80</v>
      </c>
      <c r="L33" s="11" t="str">
        <f>"000022"</f>
        <v>000022</v>
      </c>
      <c r="M33" s="10">
        <v>43000</v>
      </c>
      <c r="N33" s="11" t="str">
        <f>"000006"</f>
        <v>000006</v>
      </c>
      <c r="O33" s="10">
        <v>43000</v>
      </c>
      <c r="P33" s="11" t="str">
        <f>"000013"</f>
        <v>000013</v>
      </c>
      <c r="Q33" s="10">
        <v>43000</v>
      </c>
      <c r="R33" s="11"/>
      <c r="S33" s="11" t="str">
        <f>"008973"</f>
        <v>008973</v>
      </c>
      <c r="T33" s="10">
        <v>43490</v>
      </c>
      <c r="U33" s="14">
        <v>21.762720000000002</v>
      </c>
      <c r="V33" s="14">
        <v>1.1138699999999999</v>
      </c>
      <c r="W33" s="14">
        <v>20.648849999999999</v>
      </c>
      <c r="X33" s="11">
        <v>347</v>
      </c>
      <c r="Y33" s="10">
        <v>43507</v>
      </c>
      <c r="Z33" s="11">
        <v>9448000937</v>
      </c>
      <c r="AA33" s="12" t="s">
        <v>161</v>
      </c>
      <c r="AB33" s="11" t="s">
        <v>40</v>
      </c>
      <c r="AC33" s="12" t="s">
        <v>41</v>
      </c>
      <c r="AD33" s="11" t="s">
        <v>42</v>
      </c>
      <c r="AE33" s="12" t="s">
        <v>43</v>
      </c>
      <c r="AF33" s="14">
        <f t="shared" si="0"/>
        <v>0.21762720000000002</v>
      </c>
      <c r="AG33" s="11" t="s">
        <v>44</v>
      </c>
    </row>
    <row r="34" spans="1:33" x14ac:dyDescent="0.2">
      <c r="A34" s="8">
        <v>9188</v>
      </c>
      <c r="B34" s="9" t="s">
        <v>155</v>
      </c>
      <c r="C34" s="10">
        <v>43510</v>
      </c>
      <c r="D34" s="11">
        <v>4</v>
      </c>
      <c r="E34" s="12" t="s">
        <v>34</v>
      </c>
      <c r="F34" s="12" t="s">
        <v>35</v>
      </c>
      <c r="G34" s="12" t="s">
        <v>35</v>
      </c>
      <c r="H34" s="12" t="s">
        <v>35</v>
      </c>
      <c r="I34" s="11" t="s">
        <v>162</v>
      </c>
      <c r="J34" s="12" t="s">
        <v>163</v>
      </c>
      <c r="K34" s="13" t="s">
        <v>47</v>
      </c>
      <c r="L34" s="11" t="str">
        <f>"000083"</f>
        <v>000083</v>
      </c>
      <c r="M34" s="10">
        <v>43089</v>
      </c>
      <c r="N34" s="11" t="str">
        <f>"000024"</f>
        <v>000024</v>
      </c>
      <c r="O34" s="10">
        <v>43091</v>
      </c>
      <c r="P34" s="11" t="str">
        <f>"000052"</f>
        <v>000052</v>
      </c>
      <c r="Q34" s="10">
        <v>43095</v>
      </c>
      <c r="R34" s="11"/>
      <c r="S34" s="11" t="str">
        <f>"009128"</f>
        <v>009128</v>
      </c>
      <c r="T34" s="10">
        <v>43502</v>
      </c>
      <c r="U34" s="14">
        <v>24.690010000000001</v>
      </c>
      <c r="V34" s="14">
        <v>2.6937899999999999</v>
      </c>
      <c r="W34" s="14">
        <v>21.996220000000001</v>
      </c>
      <c r="X34" s="11">
        <v>352</v>
      </c>
      <c r="Y34" s="10">
        <v>43510</v>
      </c>
      <c r="Z34" s="11">
        <v>9035609668</v>
      </c>
      <c r="AA34" s="12" t="s">
        <v>64</v>
      </c>
      <c r="AB34" s="11" t="s">
        <v>164</v>
      </c>
      <c r="AC34" s="12" t="s">
        <v>165</v>
      </c>
      <c r="AD34" s="11" t="s">
        <v>42</v>
      </c>
      <c r="AE34" s="12" t="s">
        <v>43</v>
      </c>
      <c r="AF34" s="14">
        <f t="shared" si="0"/>
        <v>0.24690010000000001</v>
      </c>
      <c r="AG34" s="11" t="s">
        <v>44</v>
      </c>
    </row>
    <row r="35" spans="1:33" x14ac:dyDescent="0.2">
      <c r="A35" s="8">
        <v>9368</v>
      </c>
      <c r="B35" s="9" t="s">
        <v>155</v>
      </c>
      <c r="C35" s="10">
        <v>43521</v>
      </c>
      <c r="D35" s="11">
        <v>4</v>
      </c>
      <c r="E35" s="12" t="s">
        <v>34</v>
      </c>
      <c r="F35" s="12" t="s">
        <v>35</v>
      </c>
      <c r="G35" s="12" t="s">
        <v>35</v>
      </c>
      <c r="H35" s="12" t="s">
        <v>35</v>
      </c>
      <c r="I35" s="11" t="s">
        <v>166</v>
      </c>
      <c r="J35" s="12" t="s">
        <v>167</v>
      </c>
      <c r="K35" s="13" t="s">
        <v>168</v>
      </c>
      <c r="L35" s="11" t="str">
        <f>"000051"</f>
        <v>000051</v>
      </c>
      <c r="M35" s="10">
        <v>43179</v>
      </c>
      <c r="N35" s="11" t="str">
        <f>"000029"</f>
        <v>000029</v>
      </c>
      <c r="O35" s="10">
        <v>43237</v>
      </c>
      <c r="P35" s="11" t="str">
        <f>"000029"</f>
        <v>000029</v>
      </c>
      <c r="Q35" s="10">
        <v>43237</v>
      </c>
      <c r="R35" s="11"/>
      <c r="S35" s="11" t="str">
        <f>"009354"</f>
        <v>009354</v>
      </c>
      <c r="T35" s="10">
        <v>43518</v>
      </c>
      <c r="U35" s="14">
        <v>179.31735</v>
      </c>
      <c r="V35" s="14">
        <v>7.00624</v>
      </c>
      <c r="W35" s="14">
        <v>172.31111000000001</v>
      </c>
      <c r="X35" s="11">
        <v>360</v>
      </c>
      <c r="Y35" s="10">
        <v>43521</v>
      </c>
      <c r="Z35" s="11">
        <v>9449863064</v>
      </c>
      <c r="AA35" s="12" t="s">
        <v>169</v>
      </c>
      <c r="AB35" s="11" t="s">
        <v>65</v>
      </c>
      <c r="AC35" s="12" t="s">
        <v>66</v>
      </c>
      <c r="AD35" s="11" t="s">
        <v>51</v>
      </c>
      <c r="AE35" s="12" t="s">
        <v>52</v>
      </c>
      <c r="AF35" s="14">
        <f t="shared" si="0"/>
        <v>1.7931735</v>
      </c>
      <c r="AG35" s="11" t="s">
        <v>72</v>
      </c>
    </row>
    <row r="36" spans="1:33" x14ac:dyDescent="0.2">
      <c r="A36" s="8">
        <v>9455</v>
      </c>
      <c r="B36" s="9" t="s">
        <v>170</v>
      </c>
      <c r="C36" s="10">
        <v>43529</v>
      </c>
      <c r="D36" s="11">
        <v>4</v>
      </c>
      <c r="E36" s="12" t="s">
        <v>34</v>
      </c>
      <c r="F36" s="12" t="s">
        <v>35</v>
      </c>
      <c r="G36" s="12" t="s">
        <v>35</v>
      </c>
      <c r="H36" s="12" t="s">
        <v>35</v>
      </c>
      <c r="I36" s="11" t="s">
        <v>171</v>
      </c>
      <c r="J36" s="12" t="s">
        <v>172</v>
      </c>
      <c r="K36" s="13" t="s">
        <v>173</v>
      </c>
      <c r="L36" s="11" t="str">
        <f>"000013"</f>
        <v>000013</v>
      </c>
      <c r="M36" s="10">
        <v>42590</v>
      </c>
      <c r="N36" s="11" t="str">
        <f>"000041"</f>
        <v>000041</v>
      </c>
      <c r="O36" s="10">
        <v>42815</v>
      </c>
      <c r="P36" s="11" t="str">
        <f>"000041"</f>
        <v>000041</v>
      </c>
      <c r="Q36" s="10">
        <v>42815</v>
      </c>
      <c r="R36" s="11"/>
      <c r="S36" s="11" t="str">
        <f>"008777"</f>
        <v>008777</v>
      </c>
      <c r="T36" s="10">
        <v>42825</v>
      </c>
      <c r="U36" s="14">
        <v>5.0984299999999996</v>
      </c>
      <c r="V36" s="14">
        <v>0.50983999999999996</v>
      </c>
      <c r="W36" s="14">
        <v>4.5885899999999999</v>
      </c>
      <c r="X36" s="11">
        <v>366</v>
      </c>
      <c r="Y36" s="10">
        <v>43529</v>
      </c>
      <c r="Z36" s="11">
        <v>9844024123</v>
      </c>
      <c r="AA36" s="12" t="s">
        <v>174</v>
      </c>
      <c r="AB36" s="11" t="s">
        <v>175</v>
      </c>
      <c r="AC36" s="12" t="s">
        <v>176</v>
      </c>
      <c r="AD36" s="11" t="s">
        <v>51</v>
      </c>
      <c r="AE36" s="12" t="s">
        <v>52</v>
      </c>
      <c r="AF36" s="14">
        <f t="shared" si="0"/>
        <v>5.0984299999999996E-2</v>
      </c>
      <c r="AG36" s="11" t="s">
        <v>44</v>
      </c>
    </row>
    <row r="37" spans="1:33" x14ac:dyDescent="0.2">
      <c r="A37" s="8">
        <v>9554</v>
      </c>
      <c r="B37" s="9" t="s">
        <v>170</v>
      </c>
      <c r="C37" s="10">
        <v>43531</v>
      </c>
      <c r="D37" s="11">
        <v>4</v>
      </c>
      <c r="E37" s="12" t="s">
        <v>34</v>
      </c>
      <c r="F37" s="12" t="s">
        <v>35</v>
      </c>
      <c r="G37" s="12" t="s">
        <v>35</v>
      </c>
      <c r="H37" s="12" t="s">
        <v>35</v>
      </c>
      <c r="I37" s="11" t="s">
        <v>177</v>
      </c>
      <c r="J37" s="12" t="s">
        <v>178</v>
      </c>
      <c r="K37" s="13" t="s">
        <v>38</v>
      </c>
      <c r="L37" s="11" t="str">
        <f>"000071"</f>
        <v>000071</v>
      </c>
      <c r="M37" s="10">
        <v>42902</v>
      </c>
      <c r="N37" s="11" t="str">
        <f>"000047"</f>
        <v>000047</v>
      </c>
      <c r="O37" s="10">
        <v>42916</v>
      </c>
      <c r="P37" s="11" t="str">
        <f>"000095"</f>
        <v>000095</v>
      </c>
      <c r="Q37" s="10">
        <v>42916</v>
      </c>
      <c r="R37" s="11"/>
      <c r="S37" s="11" t="str">
        <f>"009569"</f>
        <v>009569</v>
      </c>
      <c r="T37" s="10">
        <v>43526</v>
      </c>
      <c r="U37" s="14">
        <v>9.3156400000000001</v>
      </c>
      <c r="V37" s="14">
        <v>0.66002000000000005</v>
      </c>
      <c r="W37" s="14">
        <v>8.6556200000000008</v>
      </c>
      <c r="X37" s="11">
        <v>370</v>
      </c>
      <c r="Y37" s="10">
        <v>43531</v>
      </c>
      <c r="Z37" s="11">
        <v>9845507797</v>
      </c>
      <c r="AA37" s="12" t="s">
        <v>179</v>
      </c>
      <c r="AB37" s="11" t="s">
        <v>40</v>
      </c>
      <c r="AC37" s="12" t="s">
        <v>41</v>
      </c>
      <c r="AD37" s="11" t="s">
        <v>42</v>
      </c>
      <c r="AE37" s="12" t="s">
        <v>43</v>
      </c>
      <c r="AF37" s="14">
        <f t="shared" si="0"/>
        <v>9.31564E-2</v>
      </c>
      <c r="AG37" s="11" t="s">
        <v>44</v>
      </c>
    </row>
    <row r="38" spans="1:33" x14ac:dyDescent="0.2">
      <c r="A38" s="8">
        <v>9555</v>
      </c>
      <c r="B38" s="9" t="s">
        <v>170</v>
      </c>
      <c r="C38" s="10">
        <v>43531</v>
      </c>
      <c r="D38" s="11">
        <v>4</v>
      </c>
      <c r="E38" s="12" t="s">
        <v>34</v>
      </c>
      <c r="F38" s="12" t="s">
        <v>35</v>
      </c>
      <c r="G38" s="12" t="s">
        <v>35</v>
      </c>
      <c r="H38" s="12" t="s">
        <v>35</v>
      </c>
      <c r="I38" s="11" t="s">
        <v>180</v>
      </c>
      <c r="J38" s="12" t="s">
        <v>181</v>
      </c>
      <c r="K38" s="13" t="s">
        <v>90</v>
      </c>
      <c r="L38" s="11" t="str">
        <f>"000045"</f>
        <v>000045</v>
      </c>
      <c r="M38" s="10">
        <v>42879</v>
      </c>
      <c r="N38" s="11" t="str">
        <f>"000048"</f>
        <v>000048</v>
      </c>
      <c r="O38" s="10">
        <v>42916</v>
      </c>
      <c r="P38" s="11" t="str">
        <f>"000096"</f>
        <v>000096</v>
      </c>
      <c r="Q38" s="10">
        <v>42916</v>
      </c>
      <c r="R38" s="11"/>
      <c r="S38" s="11" t="str">
        <f>"009570"</f>
        <v>009570</v>
      </c>
      <c r="T38" s="10">
        <v>43526</v>
      </c>
      <c r="U38" s="14">
        <v>26.404979999999998</v>
      </c>
      <c r="V38" s="14">
        <v>1.88303</v>
      </c>
      <c r="W38" s="14">
        <v>24.52195</v>
      </c>
      <c r="X38" s="11">
        <v>370</v>
      </c>
      <c r="Y38" s="10">
        <v>43531</v>
      </c>
      <c r="Z38" s="11">
        <v>9845507797</v>
      </c>
      <c r="AA38" s="12" t="s">
        <v>179</v>
      </c>
      <c r="AB38" s="11" t="s">
        <v>40</v>
      </c>
      <c r="AC38" s="12" t="s">
        <v>41</v>
      </c>
      <c r="AD38" s="11" t="s">
        <v>42</v>
      </c>
      <c r="AE38" s="12" t="s">
        <v>43</v>
      </c>
      <c r="AF38" s="14">
        <f t="shared" si="0"/>
        <v>0.2640498</v>
      </c>
      <c r="AG38" s="11" t="s">
        <v>44</v>
      </c>
    </row>
    <row r="39" spans="1:33" x14ac:dyDescent="0.2">
      <c r="A39" s="8">
        <v>10087</v>
      </c>
      <c r="B39" s="9" t="s">
        <v>170</v>
      </c>
      <c r="C39" s="10">
        <v>43552</v>
      </c>
      <c r="D39" s="11">
        <v>4</v>
      </c>
      <c r="E39" s="12" t="s">
        <v>34</v>
      </c>
      <c r="F39" s="12" t="s">
        <v>35</v>
      </c>
      <c r="G39" s="12" t="s">
        <v>35</v>
      </c>
      <c r="H39" s="12" t="s">
        <v>35</v>
      </c>
      <c r="I39" s="11" t="s">
        <v>182</v>
      </c>
      <c r="J39" s="12" t="s">
        <v>183</v>
      </c>
      <c r="K39" s="13" t="s">
        <v>47</v>
      </c>
      <c r="L39" s="11" t="str">
        <f>"000053"</f>
        <v>000053</v>
      </c>
      <c r="M39" s="10">
        <v>43179</v>
      </c>
      <c r="N39" s="11" t="str">
        <f>"000049"</f>
        <v>000049</v>
      </c>
      <c r="O39" s="10">
        <v>43263</v>
      </c>
      <c r="P39" s="11" t="str">
        <f>"000049"</f>
        <v>000049</v>
      </c>
      <c r="Q39" s="10">
        <v>43263</v>
      </c>
      <c r="R39" s="11"/>
      <c r="S39" s="11" t="str">
        <f>"010122"</f>
        <v>010122</v>
      </c>
      <c r="T39" s="10">
        <v>43552</v>
      </c>
      <c r="U39" s="14">
        <v>156.64509000000001</v>
      </c>
      <c r="V39" s="14">
        <v>13.540509999999999</v>
      </c>
      <c r="W39" s="14">
        <v>143.10458</v>
      </c>
      <c r="X39" s="11">
        <v>391</v>
      </c>
      <c r="Y39" s="10">
        <v>43552</v>
      </c>
      <c r="Z39" s="11">
        <v>9449863064</v>
      </c>
      <c r="AA39" s="12" t="s">
        <v>169</v>
      </c>
      <c r="AB39" s="11" t="s">
        <v>65</v>
      </c>
      <c r="AC39" s="12" t="s">
        <v>66</v>
      </c>
      <c r="AD39" s="11" t="s">
        <v>51</v>
      </c>
      <c r="AE39" s="12" t="s">
        <v>52</v>
      </c>
      <c r="AF39" s="14">
        <f t="shared" si="0"/>
        <v>1.5664509000000002</v>
      </c>
      <c r="AG39" s="11" t="s">
        <v>72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2019-06-12T10:56:10Z</dcterms:modified>
</cp:coreProperties>
</file>