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0" i="1" l="1"/>
  <c r="S20" i="1"/>
  <c r="P20" i="1"/>
  <c r="N20" i="1"/>
  <c r="L20" i="1"/>
  <c r="AF19" i="1"/>
  <c r="S19" i="1"/>
  <c r="P19" i="1"/>
  <c r="N19" i="1"/>
  <c r="L19" i="1"/>
  <c r="AF18" i="1"/>
  <c r="S18" i="1"/>
  <c r="P18" i="1"/>
  <c r="N18" i="1"/>
  <c r="L18" i="1"/>
  <c r="AF17" i="1"/>
  <c r="S17" i="1"/>
  <c r="P17" i="1"/>
  <c r="N17" i="1"/>
  <c r="L17" i="1"/>
  <c r="AF16" i="1"/>
  <c r="S16" i="1"/>
  <c r="P16" i="1"/>
  <c r="N16" i="1"/>
  <c r="L16" i="1"/>
  <c r="AF15" i="1"/>
  <c r="S15" i="1"/>
  <c r="P15" i="1"/>
  <c r="N15" i="1"/>
  <c r="L15" i="1"/>
  <c r="AF14" i="1"/>
  <c r="S14" i="1"/>
  <c r="P14" i="1"/>
  <c r="N14" i="1"/>
  <c r="L14" i="1"/>
  <c r="AF13" i="1"/>
  <c r="S13" i="1"/>
  <c r="P13" i="1"/>
  <c r="N13" i="1"/>
  <c r="L13" i="1"/>
  <c r="AF12" i="1"/>
  <c r="S12" i="1"/>
  <c r="P12" i="1"/>
  <c r="N12" i="1"/>
  <c r="L12" i="1"/>
  <c r="AF11" i="1"/>
  <c r="S11" i="1"/>
  <c r="P11" i="1"/>
  <c r="N11" i="1"/>
  <c r="L11" i="1"/>
  <c r="AF10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<sst xmlns="http://schemas.openxmlformats.org/spreadsheetml/2006/main" count="299" uniqueCount="124">
  <si>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</si>
  <si>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</si>
  <si>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</si>
  <si>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</si>
  <si>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</si>
  <si>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</si>
  <si>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</si>
  <si>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</si>
  <si>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</si>
  <si>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</si>
  <si>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</si>
  <si>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</si>
  <si>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</si>
  <si>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</si>
  <si>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</si>
  <si>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</si>
  <si>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</si>
  <si>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</si>
  <si>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</si>
  <si>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</si>
  <si>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</si>
  <si>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</si>
  <si>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</si>
  <si>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</si>
  <si>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</si>
  <si>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</si>
  <si>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</si>
  <si>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</si>
  <si>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</si>
  <si>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</si>
  <si>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</si>
  <si>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</si>
  <si>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</si>
  <si>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</si>
  <si>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Muneshwara Nagara</t>
  </si>
  <si>
    <t>K G Halli</t>
  </si>
  <si>
    <t>Pulikeshi Nagara</t>
  </si>
  <si>
    <t>East</t>
  </si>
  <si>
    <t>048-16-000017</t>
  </si>
  <si>
    <t>Development and improvements to roads and drains in main road and cross roads of ward No 48Muneshwaranagar.</t>
  </si>
  <si>
    <t>Roads &amp; Drivablility</t>
  </si>
  <si>
    <t>M/s KRIDL</t>
  </si>
  <si>
    <t>P3110</t>
  </si>
  <si>
    <t>14th Finance Commission Grant Works</t>
  </si>
  <si>
    <t>ddo079</t>
  </si>
  <si>
    <t xml:space="preserve"> Assistant Executive Engineer K G Halli East Zone</t>
  </si>
  <si>
    <t>Pending</t>
  </si>
  <si>
    <t>048-17-000028</t>
  </si>
  <si>
    <t xml:space="preserve">Providing and fixing of LED Street lights in Ward No 48 in Pulakeshinagar Division </t>
  </si>
  <si>
    <t>Footpaths &amp; Walkability</t>
  </si>
  <si>
    <t>M/s.Ganga Enterprises</t>
  </si>
  <si>
    <t>ddo089</t>
  </si>
  <si>
    <t xml:space="preserve"> Assistant Executive Engineer Electrical East Zone</t>
  </si>
  <si>
    <t>May</t>
  </si>
  <si>
    <t>048-16-000024</t>
  </si>
  <si>
    <t>Providing and laying GI pipelines for water supply at Kaverinagar Ambedkarnagar Sandhiyavoo Nagar and surrounding areas in ward no 48</t>
  </si>
  <si>
    <t>Drinking Water</t>
  </si>
  <si>
    <t>KRIDL</t>
  </si>
  <si>
    <t>P0190</t>
  </si>
  <si>
    <t>Works sanctioned by Hon Mayor</t>
  </si>
  <si>
    <t>July</t>
  </si>
  <si>
    <t>048-14-000048</t>
  </si>
  <si>
    <t>IMPROVEMENTS TO DRAINS OF CAUVERYNAGAR TO AVOID FLOODING IN WARD NO 48</t>
  </si>
  <si>
    <t>A.V. Prasanna Kumar</t>
  </si>
  <si>
    <t>P1771</t>
  </si>
  <si>
    <t>Zone Works - POW Works</t>
  </si>
  <si>
    <t>August</t>
  </si>
  <si>
    <t>048-18-000047</t>
  </si>
  <si>
    <t>IMPROVEMENTS OF DRAINS IN B AND C BLOCK AMBEDKAR NAGAR IN WARD NO 48 MUNESHWARANAGAR</t>
  </si>
  <si>
    <t>P1878</t>
  </si>
  <si>
    <t>18per - Works (Bhagyajyothi, Sooru / Neeru Yojane and General) (54 Lakhs / New Wards)</t>
  </si>
  <si>
    <t>Spill Over</t>
  </si>
  <si>
    <t>048-18-000049</t>
  </si>
  <si>
    <t>IMPROVEMENTS OF DRAINS IN SANDIYAVOO NAGAR AND SURROUNDING AREA IN WARD NO 48 MUNESHWARA NAGAR</t>
  </si>
  <si>
    <t>048-18-000050</t>
  </si>
  <si>
    <t>IMPROVEMENTS OF DRAINS IN PERIYAR NAGAR AND SURROUNDING AREA IN WARD NO 48 MUNESHWARA NAGAR</t>
  </si>
  <si>
    <t>048-16-000019</t>
  </si>
  <si>
    <t xml:space="preserve">Providing LED lights with connected accessories in Pulikeshinagar constituency jurisdiction </t>
  </si>
  <si>
    <t>M/s.KRIDL</t>
  </si>
  <si>
    <t>P2178</t>
  </si>
  <si>
    <t>Works sanctioned by Dy. Mayor</t>
  </si>
  <si>
    <t>September</t>
  </si>
  <si>
    <t>048-16-000025</t>
  </si>
  <si>
    <t>Providing and laying CC Roads from D J Halli Police station at Shivaji road in ward no 48</t>
  </si>
  <si>
    <t>Other Ward Works</t>
  </si>
  <si>
    <t>048-17-000032</t>
  </si>
  <si>
    <t>Providing New Borewells and Mini water supply line in Muneshwaranagar Ward Jurisdiction at Ward no 48</t>
  </si>
  <si>
    <t>Water &amp; Sanitary</t>
  </si>
  <si>
    <t>P3075</t>
  </si>
  <si>
    <t>Special comprehensive development works in Bangalore city (Bangalore city in charge Minister Discretionary Grants)</t>
  </si>
  <si>
    <t>October</t>
  </si>
  <si>
    <t>048-18-000003</t>
  </si>
  <si>
    <t>Providing Street light and Maintenance at ward no 48</t>
  </si>
  <si>
    <t>P3290</t>
  </si>
  <si>
    <t>14th Finance Commission Works - Providing Street Lights and Maintenance</t>
  </si>
  <si>
    <t>Current</t>
  </si>
  <si>
    <t>048-18-000048</t>
  </si>
  <si>
    <t>DRILLING OF BOREWELL AND PIPELINE WORK IN WARD NO 48 MUNESHWARA NAGAR</t>
  </si>
  <si>
    <t>December</t>
  </si>
  <si>
    <t>048-17-000033</t>
  </si>
  <si>
    <t>WATER SUPPLY WORKS IN WARD NO 48</t>
  </si>
  <si>
    <t>P1802</t>
  </si>
  <si>
    <t>Water Supply New Areas</t>
  </si>
  <si>
    <t>January</t>
  </si>
  <si>
    <t>048-16-000015</t>
  </si>
  <si>
    <t>Comprehensive Development of Roads &amp; Drains in wards 47, 61, 78 (no of works 12 ) of Pulikeshinagar Division</t>
  </si>
  <si>
    <t>M/s Alcon Consulting Engineer (India) Pvt Ltd</t>
  </si>
  <si>
    <t>P3106</t>
  </si>
  <si>
    <t>Nagarothana Works</t>
  </si>
  <si>
    <t>C. Sonnegowda</t>
  </si>
  <si>
    <t>February</t>
  </si>
  <si>
    <t>048-18-000001</t>
  </si>
  <si>
    <t>Remodelling of SWD from Alamiya Govt school to Modi Garden (Football ground) in ward No: 48</t>
  </si>
  <si>
    <t>Storm Water Drains</t>
  </si>
  <si>
    <t>M/s J C Prakash Infrastructure Pvt Ltd</t>
  </si>
  <si>
    <t>ddo313</t>
  </si>
  <si>
    <t xml:space="preserve"> Chief Engineer SWD Central Zone</t>
  </si>
  <si>
    <t>048-16-000020</t>
  </si>
  <si>
    <t>Providing LED Lights, Control wire, switchs, Poles,cable, etc to Muneshwara Nagara in ward no 48</t>
  </si>
  <si>
    <t>048-18-000010</t>
  </si>
  <si>
    <t>Soild Waste Management in ward no 48</t>
  </si>
  <si>
    <t xml:space="preserve">M/s KRIDL </t>
  </si>
  <si>
    <t>P3298</t>
  </si>
  <si>
    <t>14th Finance Commission Works - SWM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</si>
</sst>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0"/>
  <sheetViews>
    <sheetView tabSelected="1" workbookViewId="0">
      <pane ySplit="1" topLeftCell="A2" activePane="bottomLeft" state="frozen"/>
      <selection activeCell="H1" sqref="H1"/>
      <selection pane="bottomLeft" activeCell="C7" sqref="C7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184</v>
      </c>
      <c r="B2" s="9" t="s">
        <v>33</v>
      </c>
      <c r="C2" s="10">
        <v>43195</v>
      </c>
      <c r="D2" s="11">
        <v>48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>"000074"</f>
        <v>000074</v>
      </c>
      <c r="M2" s="10">
        <v>42515</v>
      </c>
      <c r="N2" s="11" t="str">
        <f>"000206"</f>
        <v>000206</v>
      </c>
      <c r="O2" s="10">
        <v>42787</v>
      </c>
      <c r="P2" s="11" t="str">
        <f>"000446"</f>
        <v>000446</v>
      </c>
      <c r="Q2" s="10">
        <v>42794</v>
      </c>
      <c r="R2" s="11">
        <v>16</v>
      </c>
      <c r="S2" s="11" t="str">
        <f>"000530"</f>
        <v>000530</v>
      </c>
      <c r="T2" s="10">
        <v>42844</v>
      </c>
      <c r="U2" s="14">
        <v>21.006350000000001</v>
      </c>
      <c r="V2" s="14">
        <v>1.0615600000000001</v>
      </c>
      <c r="W2" s="14">
        <v>19.944790000000001</v>
      </c>
      <c r="X2" s="11">
        <v>5</v>
      </c>
      <c r="Y2" s="10">
        <v>43195</v>
      </c>
      <c r="Z2" s="11">
        <v>9945568501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0.21006350000000001</v>
      </c>
      <c r="AG2" s="11" t="s">
        <v>46</v>
      </c>
    </row>
    <row r="3" spans="1:33" x14ac:dyDescent="0.2">
      <c r="A3" s="8">
        <v>654</v>
      </c>
      <c r="B3" s="9" t="s">
        <v>33</v>
      </c>
      <c r="C3" s="10">
        <v>43215</v>
      </c>
      <c r="D3" s="11">
        <v>48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47</v>
      </c>
      <c r="J3" s="12" t="s">
        <v>48</v>
      </c>
      <c r="K3" s="13" t="s">
        <v>49</v>
      </c>
      <c r="L3" s="11" t="str">
        <f>"000149"</f>
        <v>000149</v>
      </c>
      <c r="M3" s="10">
        <v>43186</v>
      </c>
      <c r="N3" s="11" t="str">
        <f>"000216"</f>
        <v>000216</v>
      </c>
      <c r="O3" s="10">
        <v>43186</v>
      </c>
      <c r="P3" s="11" t="str">
        <f>"000205"</f>
        <v>000205</v>
      </c>
      <c r="Q3" s="10">
        <v>43187</v>
      </c>
      <c r="R3" s="11">
        <v>17</v>
      </c>
      <c r="S3" s="11" t="str">
        <f>"000617"</f>
        <v>000617</v>
      </c>
      <c r="T3" s="10">
        <v>43209</v>
      </c>
      <c r="U3" s="14">
        <v>5.9336900000000004</v>
      </c>
      <c r="V3" s="14">
        <v>0.18429999999999999</v>
      </c>
      <c r="W3" s="14">
        <v>5.74939</v>
      </c>
      <c r="X3" s="11">
        <v>24</v>
      </c>
      <c r="Y3" s="10">
        <v>43215</v>
      </c>
      <c r="Z3" s="11">
        <v>9620096296</v>
      </c>
      <c r="AA3" s="12" t="s">
        <v>50</v>
      </c>
      <c r="AB3" s="11" t="s">
        <v>42</v>
      </c>
      <c r="AC3" s="12" t="s">
        <v>43</v>
      </c>
      <c r="AD3" s="11" t="s">
        <v>51</v>
      </c>
      <c r="AE3" s="12" t="s">
        <v>52</v>
      </c>
      <c r="AF3" s="14">
        <v>5.9336900000000005E-2</v>
      </c>
      <c r="AG3" s="11" t="s">
        <v>46</v>
      </c>
    </row>
    <row r="4" spans="1:33" x14ac:dyDescent="0.2">
      <c r="A4" s="8">
        <v>815</v>
      </c>
      <c r="B4" s="9" t="s">
        <v>53</v>
      </c>
      <c r="C4" s="10">
        <v>43225</v>
      </c>
      <c r="D4" s="11">
        <v>48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54</v>
      </c>
      <c r="J4" s="12" t="s">
        <v>55</v>
      </c>
      <c r="K4" s="13" t="s">
        <v>56</v>
      </c>
      <c r="L4" s="11" t="str">
        <f>"000076"</f>
        <v>000076</v>
      </c>
      <c r="M4" s="10">
        <v>42524</v>
      </c>
      <c r="N4" s="11" t="str">
        <f>"000004"</f>
        <v>000004</v>
      </c>
      <c r="O4" s="10">
        <v>42850</v>
      </c>
      <c r="P4" s="11" t="str">
        <f>"000007"</f>
        <v>000007</v>
      </c>
      <c r="Q4" s="10">
        <v>42850</v>
      </c>
      <c r="R4" s="11">
        <v>16</v>
      </c>
      <c r="S4" s="11" t="str">
        <f>"001033"</f>
        <v>001033</v>
      </c>
      <c r="T4" s="10">
        <v>43223</v>
      </c>
      <c r="U4" s="14">
        <v>24.08372</v>
      </c>
      <c r="V4" s="14">
        <v>3.2179000000000002</v>
      </c>
      <c r="W4" s="14">
        <v>20.865819999999999</v>
      </c>
      <c r="X4" s="11">
        <v>38</v>
      </c>
      <c r="Y4" s="10">
        <v>43225</v>
      </c>
      <c r="Z4" s="11">
        <v>9916429444</v>
      </c>
      <c r="AA4" s="12" t="s">
        <v>57</v>
      </c>
      <c r="AB4" s="11" t="s">
        <v>58</v>
      </c>
      <c r="AC4" s="12" t="s">
        <v>59</v>
      </c>
      <c r="AD4" s="11" t="s">
        <v>44</v>
      </c>
      <c r="AE4" s="12" t="s">
        <v>45</v>
      </c>
      <c r="AF4" s="14">
        <v>0.2408372</v>
      </c>
      <c r="AG4" s="11" t="s">
        <v>46</v>
      </c>
    </row>
    <row r="5" spans="1:33" x14ac:dyDescent="0.2">
      <c r="A5" s="8">
        <v>3905</v>
      </c>
      <c r="B5" s="9" t="s">
        <v>60</v>
      </c>
      <c r="C5" s="10">
        <v>43305</v>
      </c>
      <c r="D5" s="11">
        <v>48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61</v>
      </c>
      <c r="J5" s="12" t="s">
        <v>62</v>
      </c>
      <c r="K5" s="13" t="s">
        <v>49</v>
      </c>
      <c r="L5" s="11" t="str">
        <f>"000102"</f>
        <v>000102</v>
      </c>
      <c r="M5" s="10">
        <v>41935</v>
      </c>
      <c r="N5" s="11" t="str">
        <f>"000147"</f>
        <v>000147</v>
      </c>
      <c r="O5" s="10">
        <v>42704</v>
      </c>
      <c r="P5" s="11" t="str">
        <f>"000318"</f>
        <v>000318</v>
      </c>
      <c r="Q5" s="10">
        <v>42704</v>
      </c>
      <c r="R5" s="11">
        <v>14</v>
      </c>
      <c r="S5" s="11" t="str">
        <f>"004115"</f>
        <v>004115</v>
      </c>
      <c r="T5" s="10">
        <v>43301</v>
      </c>
      <c r="U5" s="14">
        <v>3.80877</v>
      </c>
      <c r="V5" s="14">
        <v>0.32283000000000001</v>
      </c>
      <c r="W5" s="14">
        <v>3.4859399999999998</v>
      </c>
      <c r="X5" s="11">
        <v>139</v>
      </c>
      <c r="Y5" s="10">
        <v>43305</v>
      </c>
      <c r="Z5" s="11">
        <v>9999999999</v>
      </c>
      <c r="AA5" s="12" t="s">
        <v>63</v>
      </c>
      <c r="AB5" s="11" t="s">
        <v>64</v>
      </c>
      <c r="AC5" s="12" t="s">
        <v>65</v>
      </c>
      <c r="AD5" s="11" t="s">
        <v>44</v>
      </c>
      <c r="AE5" s="12" t="s">
        <v>45</v>
      </c>
      <c r="AF5" s="14">
        <v>3.8087700000000002E-2</v>
      </c>
      <c r="AG5" s="11" t="s">
        <v>46</v>
      </c>
    </row>
    <row r="6" spans="1:33" x14ac:dyDescent="0.2">
      <c r="A6" s="8">
        <v>4665</v>
      </c>
      <c r="B6" s="9" t="s">
        <v>66</v>
      </c>
      <c r="C6" s="10">
        <v>43325</v>
      </c>
      <c r="D6" s="11">
        <v>48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67</v>
      </c>
      <c r="J6" s="12" t="s">
        <v>68</v>
      </c>
      <c r="K6" s="13" t="s">
        <v>49</v>
      </c>
      <c r="L6" s="11" t="str">
        <f>"000257"</f>
        <v>000257</v>
      </c>
      <c r="M6" s="10">
        <v>43186</v>
      </c>
      <c r="N6" s="11" t="str">
        <f>"000044"</f>
        <v>000044</v>
      </c>
      <c r="O6" s="10">
        <v>43278</v>
      </c>
      <c r="P6" s="11" t="str">
        <f>"000066"</f>
        <v>000066</v>
      </c>
      <c r="Q6" s="10">
        <v>43278</v>
      </c>
      <c r="R6" s="11">
        <v>18</v>
      </c>
      <c r="S6" s="11" t="str">
        <f>"004060"</f>
        <v>004060</v>
      </c>
      <c r="T6" s="10">
        <v>43301</v>
      </c>
      <c r="U6" s="14">
        <v>24.260210000000001</v>
      </c>
      <c r="V6" s="14">
        <v>2.1303000000000001</v>
      </c>
      <c r="W6" s="14">
        <v>22.129909999999999</v>
      </c>
      <c r="X6" s="11">
        <v>166</v>
      </c>
      <c r="Y6" s="10">
        <v>43325</v>
      </c>
      <c r="Z6" s="11">
        <v>9902243126</v>
      </c>
      <c r="AA6" s="12" t="s">
        <v>41</v>
      </c>
      <c r="AB6" s="11" t="s">
        <v>69</v>
      </c>
      <c r="AC6" s="12" t="s">
        <v>70</v>
      </c>
      <c r="AD6" s="11" t="s">
        <v>44</v>
      </c>
      <c r="AE6" s="12" t="s">
        <v>45</v>
      </c>
      <c r="AF6" s="14">
        <v>0.24260210000000001</v>
      </c>
      <c r="AG6" s="11" t="s">
        <v>71</v>
      </c>
    </row>
    <row r="7" spans="1:33" x14ac:dyDescent="0.2">
      <c r="A7" s="8">
        <v>4666</v>
      </c>
      <c r="B7" s="9" t="s">
        <v>66</v>
      </c>
      <c r="C7" s="10">
        <v>43325</v>
      </c>
      <c r="D7" s="11">
        <v>48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72</v>
      </c>
      <c r="J7" s="12" t="s">
        <v>73</v>
      </c>
      <c r="K7" s="13" t="s">
        <v>49</v>
      </c>
      <c r="L7" s="11" t="str">
        <f>"000259"</f>
        <v>000259</v>
      </c>
      <c r="M7" s="10">
        <v>43186</v>
      </c>
      <c r="N7" s="11" t="str">
        <f>"000042"</f>
        <v>000042</v>
      </c>
      <c r="O7" s="10">
        <v>43278</v>
      </c>
      <c r="P7" s="11" t="str">
        <f>"000065"</f>
        <v>000065</v>
      </c>
      <c r="Q7" s="10">
        <v>43278</v>
      </c>
      <c r="R7" s="11">
        <v>18</v>
      </c>
      <c r="S7" s="11" t="str">
        <f>"004061"</f>
        <v>004061</v>
      </c>
      <c r="T7" s="10">
        <v>43301</v>
      </c>
      <c r="U7" s="14">
        <v>24.236999999999998</v>
      </c>
      <c r="V7" s="14">
        <v>2.1749999999999998</v>
      </c>
      <c r="W7" s="14">
        <v>22.062000000000001</v>
      </c>
      <c r="X7" s="11">
        <v>166</v>
      </c>
      <c r="Y7" s="10">
        <v>43325</v>
      </c>
      <c r="Z7" s="11">
        <v>9902246126</v>
      </c>
      <c r="AA7" s="12" t="s">
        <v>41</v>
      </c>
      <c r="AB7" s="11" t="s">
        <v>69</v>
      </c>
      <c r="AC7" s="12" t="s">
        <v>70</v>
      </c>
      <c r="AD7" s="11" t="s">
        <v>44</v>
      </c>
      <c r="AE7" s="12" t="s">
        <v>45</v>
      </c>
      <c r="AF7" s="14">
        <v>0.24236999999999997</v>
      </c>
      <c r="AG7" s="11" t="s">
        <v>71</v>
      </c>
    </row>
    <row r="8" spans="1:33" x14ac:dyDescent="0.2">
      <c r="A8" s="8">
        <v>4667</v>
      </c>
      <c r="B8" s="9" t="s">
        <v>66</v>
      </c>
      <c r="C8" s="10">
        <v>43325</v>
      </c>
      <c r="D8" s="11">
        <v>48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74</v>
      </c>
      <c r="J8" s="12" t="s">
        <v>75</v>
      </c>
      <c r="K8" s="13" t="s">
        <v>49</v>
      </c>
      <c r="L8" s="11" t="str">
        <f>"000258"</f>
        <v>000258</v>
      </c>
      <c r="M8" s="10">
        <v>43186</v>
      </c>
      <c r="N8" s="11" t="str">
        <f>"000043"</f>
        <v>000043</v>
      </c>
      <c r="O8" s="10">
        <v>43278</v>
      </c>
      <c r="P8" s="11" t="str">
        <f>"000063"</f>
        <v>000063</v>
      </c>
      <c r="Q8" s="10">
        <v>43278</v>
      </c>
      <c r="R8" s="11">
        <v>18</v>
      </c>
      <c r="S8" s="11" t="str">
        <f>"004063"</f>
        <v>004063</v>
      </c>
      <c r="T8" s="10">
        <v>43301</v>
      </c>
      <c r="U8" s="14">
        <v>24.103999999999999</v>
      </c>
      <c r="V8" s="14">
        <v>2.161</v>
      </c>
      <c r="W8" s="14">
        <v>21.943000000000001</v>
      </c>
      <c r="X8" s="11">
        <v>166</v>
      </c>
      <c r="Y8" s="10">
        <v>43325</v>
      </c>
      <c r="Z8" s="11">
        <v>9902246126</v>
      </c>
      <c r="AA8" s="12" t="s">
        <v>41</v>
      </c>
      <c r="AB8" s="11" t="s">
        <v>69</v>
      </c>
      <c r="AC8" s="12" t="s">
        <v>70</v>
      </c>
      <c r="AD8" s="11" t="s">
        <v>44</v>
      </c>
      <c r="AE8" s="12" t="s">
        <v>45</v>
      </c>
      <c r="AF8" s="14">
        <v>0.24104</v>
      </c>
      <c r="AG8" s="11" t="s">
        <v>71</v>
      </c>
    </row>
    <row r="9" spans="1:33" x14ac:dyDescent="0.2">
      <c r="A9" s="8">
        <v>4771</v>
      </c>
      <c r="B9" s="9" t="s">
        <v>66</v>
      </c>
      <c r="C9" s="10">
        <v>43326</v>
      </c>
      <c r="D9" s="11">
        <v>48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76</v>
      </c>
      <c r="J9" s="12" t="s">
        <v>77</v>
      </c>
      <c r="K9" s="13" t="s">
        <v>49</v>
      </c>
      <c r="L9" s="11" t="str">
        <f>"000016"</f>
        <v>000016</v>
      </c>
      <c r="M9" s="10">
        <v>42941</v>
      </c>
      <c r="N9" s="11" t="str">
        <f>"000026"</f>
        <v>000026</v>
      </c>
      <c r="O9" s="10">
        <v>42948</v>
      </c>
      <c r="P9" s="11" t="str">
        <f>"000101"</f>
        <v>000101</v>
      </c>
      <c r="Q9" s="10">
        <v>42916</v>
      </c>
      <c r="R9" s="11">
        <v>16</v>
      </c>
      <c r="S9" s="11" t="str">
        <f>"005145"</f>
        <v>005145</v>
      </c>
      <c r="T9" s="10">
        <v>43325</v>
      </c>
      <c r="U9" s="14">
        <v>22.7029</v>
      </c>
      <c r="V9" s="14">
        <v>3.3376999999999999</v>
      </c>
      <c r="W9" s="14">
        <v>19.365200000000002</v>
      </c>
      <c r="X9" s="11">
        <v>172</v>
      </c>
      <c r="Y9" s="10">
        <v>43326</v>
      </c>
      <c r="Z9" s="11">
        <v>9945525730</v>
      </c>
      <c r="AA9" s="12" t="s">
        <v>78</v>
      </c>
      <c r="AB9" s="11" t="s">
        <v>79</v>
      </c>
      <c r="AC9" s="12" t="s">
        <v>80</v>
      </c>
      <c r="AD9" s="11" t="s">
        <v>51</v>
      </c>
      <c r="AE9" s="12" t="s">
        <v>52</v>
      </c>
      <c r="AF9" s="14">
        <v>0.22702900000000001</v>
      </c>
      <c r="AG9" s="11" t="s">
        <v>46</v>
      </c>
    </row>
    <row r="10" spans="1:33" x14ac:dyDescent="0.2">
      <c r="A10" s="8">
        <v>5634</v>
      </c>
      <c r="B10" s="9" t="s">
        <v>81</v>
      </c>
      <c r="C10" s="10">
        <v>43370</v>
      </c>
      <c r="D10" s="11">
        <v>48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82</v>
      </c>
      <c r="J10" s="12" t="s">
        <v>83</v>
      </c>
      <c r="K10" s="13" t="s">
        <v>84</v>
      </c>
      <c r="L10" s="11" t="str">
        <f>"000075"</f>
        <v>000075</v>
      </c>
      <c r="M10" s="10">
        <v>42524</v>
      </c>
      <c r="N10" s="11" t="str">
        <f>"000005"</f>
        <v>000005</v>
      </c>
      <c r="O10" s="10">
        <v>42850</v>
      </c>
      <c r="P10" s="11" t="str">
        <f>"000006"</f>
        <v>000006</v>
      </c>
      <c r="Q10" s="10">
        <v>42850</v>
      </c>
      <c r="R10" s="11">
        <v>16</v>
      </c>
      <c r="S10" s="11" t="str">
        <f>"005854"</f>
        <v>005854</v>
      </c>
      <c r="T10" s="10">
        <v>43363</v>
      </c>
      <c r="U10" s="14">
        <v>24.798590000000001</v>
      </c>
      <c r="V10" s="14">
        <v>3.5141</v>
      </c>
      <c r="W10" s="14">
        <v>21.284490000000002</v>
      </c>
      <c r="X10" s="11">
        <v>217</v>
      </c>
      <c r="Y10" s="10">
        <v>43370</v>
      </c>
      <c r="Z10" s="11">
        <v>9916429444</v>
      </c>
      <c r="AA10" s="12" t="s">
        <v>57</v>
      </c>
      <c r="AB10" s="11" t="s">
        <v>58</v>
      </c>
      <c r="AC10" s="12" t="s">
        <v>59</v>
      </c>
      <c r="AD10" s="11" t="s">
        <v>44</v>
      </c>
      <c r="AE10" s="12" t="s">
        <v>45</v>
      </c>
      <c r="AF10" s="14">
        <f t="shared" ref="AF10:AF20" si="0">U10/100</f>
        <v>0.24798590000000001</v>
      </c>
      <c r="AG10" s="11" t="s">
        <v>46</v>
      </c>
    </row>
    <row r="11" spans="1:33" x14ac:dyDescent="0.2">
      <c r="A11" s="8">
        <v>5635</v>
      </c>
      <c r="B11" s="9" t="s">
        <v>81</v>
      </c>
      <c r="C11" s="10">
        <v>43370</v>
      </c>
      <c r="D11" s="11">
        <v>48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85</v>
      </c>
      <c r="J11" s="12" t="s">
        <v>86</v>
      </c>
      <c r="K11" s="13" t="s">
        <v>87</v>
      </c>
      <c r="L11" s="11" t="str">
        <f>"000080"</f>
        <v>000080</v>
      </c>
      <c r="M11" s="10">
        <v>42915</v>
      </c>
      <c r="N11" s="11" t="str">
        <f>"000027"</f>
        <v>000027</v>
      </c>
      <c r="O11" s="10">
        <v>43084</v>
      </c>
      <c r="P11" s="11" t="str">
        <f>"000085"</f>
        <v>000085</v>
      </c>
      <c r="Q11" s="10">
        <v>43102</v>
      </c>
      <c r="R11" s="11">
        <v>17</v>
      </c>
      <c r="S11" s="11" t="str">
        <f>"005967"</f>
        <v>005967</v>
      </c>
      <c r="T11" s="10">
        <v>43368</v>
      </c>
      <c r="U11" s="14">
        <v>46.69623</v>
      </c>
      <c r="V11" s="14">
        <v>3.8275000000000001</v>
      </c>
      <c r="W11" s="14">
        <v>42.868729999999999</v>
      </c>
      <c r="X11" s="11">
        <v>218</v>
      </c>
      <c r="Y11" s="10">
        <v>43370</v>
      </c>
      <c r="Z11" s="11">
        <v>9448486991</v>
      </c>
      <c r="AA11" s="12" t="s">
        <v>41</v>
      </c>
      <c r="AB11" s="11" t="s">
        <v>88</v>
      </c>
      <c r="AC11" s="12" t="s">
        <v>89</v>
      </c>
      <c r="AD11" s="11" t="s">
        <v>44</v>
      </c>
      <c r="AE11" s="12" t="s">
        <v>45</v>
      </c>
      <c r="AF11" s="14">
        <f t="shared" si="0"/>
        <v>0.4669623</v>
      </c>
      <c r="AG11" s="11" t="s">
        <v>46</v>
      </c>
    </row>
    <row r="12" spans="1:33" x14ac:dyDescent="0.2">
      <c r="A12" s="8">
        <v>6741</v>
      </c>
      <c r="B12" s="9" t="s">
        <v>90</v>
      </c>
      <c r="C12" s="10">
        <v>43390</v>
      </c>
      <c r="D12" s="11">
        <v>48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91</v>
      </c>
      <c r="J12" s="12" t="s">
        <v>92</v>
      </c>
      <c r="K12" s="13" t="s">
        <v>49</v>
      </c>
      <c r="L12" s="11" t="str">
        <f>"000053"</f>
        <v>000053</v>
      </c>
      <c r="M12" s="10">
        <v>43320</v>
      </c>
      <c r="N12" s="11" t="str">
        <f>"000149"</f>
        <v>000149</v>
      </c>
      <c r="O12" s="10">
        <v>43369</v>
      </c>
      <c r="P12" s="11" t="str">
        <f>"000147"</f>
        <v>000147</v>
      </c>
      <c r="Q12" s="10">
        <v>43369</v>
      </c>
      <c r="R12" s="11">
        <v>18</v>
      </c>
      <c r="S12" s="11" t="str">
        <f>"006818"</f>
        <v>006818</v>
      </c>
      <c r="T12" s="10">
        <v>43389</v>
      </c>
      <c r="U12" s="14">
        <v>9.9921799999999994</v>
      </c>
      <c r="V12" s="14">
        <v>1.0593900000000001</v>
      </c>
      <c r="W12" s="14">
        <v>8.9327900000000007</v>
      </c>
      <c r="X12" s="11">
        <v>245</v>
      </c>
      <c r="Y12" s="10">
        <v>43390</v>
      </c>
      <c r="Z12" s="11">
        <v>9945525730</v>
      </c>
      <c r="AA12" s="12" t="s">
        <v>78</v>
      </c>
      <c r="AB12" s="11" t="s">
        <v>93</v>
      </c>
      <c r="AC12" s="12" t="s">
        <v>94</v>
      </c>
      <c r="AD12" s="11" t="s">
        <v>51</v>
      </c>
      <c r="AE12" s="12" t="s">
        <v>52</v>
      </c>
      <c r="AF12" s="14">
        <f t="shared" si="0"/>
        <v>9.9921799999999991E-2</v>
      </c>
      <c r="AG12" s="11" t="s">
        <v>95</v>
      </c>
    </row>
    <row r="13" spans="1:33" x14ac:dyDescent="0.2">
      <c r="A13" s="8">
        <v>7058</v>
      </c>
      <c r="B13" s="9" t="s">
        <v>90</v>
      </c>
      <c r="C13" s="10">
        <v>43404</v>
      </c>
      <c r="D13" s="11">
        <v>48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96</v>
      </c>
      <c r="J13" s="12" t="s">
        <v>97</v>
      </c>
      <c r="K13" s="15" t="s">
        <v>87</v>
      </c>
      <c r="L13" s="11" t="str">
        <f>"000260"</f>
        <v>000260</v>
      </c>
      <c r="M13" s="10">
        <v>43186</v>
      </c>
      <c r="N13" s="11" t="str">
        <f>"000086"</f>
        <v>000086</v>
      </c>
      <c r="O13" s="10">
        <v>43332</v>
      </c>
      <c r="P13" s="11" t="str">
        <f>"000122"</f>
        <v>000122</v>
      </c>
      <c r="Q13" s="10">
        <v>43333</v>
      </c>
      <c r="R13" s="11">
        <v>18</v>
      </c>
      <c r="S13" s="11" t="str">
        <f>"007125"</f>
        <v>007125</v>
      </c>
      <c r="T13" s="10">
        <v>43403</v>
      </c>
      <c r="U13" s="14">
        <v>24.672940000000001</v>
      </c>
      <c r="V13" s="14">
        <v>2.2040000000000002</v>
      </c>
      <c r="W13" s="14">
        <v>22.46894</v>
      </c>
      <c r="X13" s="11">
        <v>259</v>
      </c>
      <c r="Y13" s="10">
        <v>43404</v>
      </c>
      <c r="Z13" s="11">
        <v>9902246126</v>
      </c>
      <c r="AA13" s="12" t="s">
        <v>57</v>
      </c>
      <c r="AB13" s="11" t="s">
        <v>69</v>
      </c>
      <c r="AC13" s="12" t="s">
        <v>70</v>
      </c>
      <c r="AD13" s="11" t="s">
        <v>44</v>
      </c>
      <c r="AE13" s="12" t="s">
        <v>45</v>
      </c>
      <c r="AF13" s="14">
        <f t="shared" si="0"/>
        <v>0.24672940000000002</v>
      </c>
      <c r="AG13" s="11" t="s">
        <v>71</v>
      </c>
    </row>
    <row r="14" spans="1:33" x14ac:dyDescent="0.2">
      <c r="A14" s="8">
        <v>7498</v>
      </c>
      <c r="B14" s="9" t="s">
        <v>98</v>
      </c>
      <c r="C14" s="10">
        <v>43437</v>
      </c>
      <c r="D14" s="11">
        <v>48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99</v>
      </c>
      <c r="J14" s="12" t="s">
        <v>100</v>
      </c>
      <c r="K14" s="13" t="s">
        <v>87</v>
      </c>
      <c r="L14" s="11" t="str">
        <f>"000059"</f>
        <v>000059</v>
      </c>
      <c r="M14" s="10">
        <v>42895</v>
      </c>
      <c r="N14" s="11" t="str">
        <f>"000091"</f>
        <v>000091</v>
      </c>
      <c r="O14" s="10">
        <v>43145</v>
      </c>
      <c r="P14" s="11" t="str">
        <f>"000168"</f>
        <v>000168</v>
      </c>
      <c r="Q14" s="10">
        <v>43145</v>
      </c>
      <c r="R14" s="11">
        <v>17</v>
      </c>
      <c r="S14" s="11" t="str">
        <f>"007554"</f>
        <v>007554</v>
      </c>
      <c r="T14" s="10">
        <v>43427</v>
      </c>
      <c r="U14" s="14">
        <v>14.954800000000001</v>
      </c>
      <c r="V14" s="14">
        <v>1.6302000000000001</v>
      </c>
      <c r="W14" s="14">
        <v>13.3246</v>
      </c>
      <c r="X14" s="11">
        <v>280</v>
      </c>
      <c r="Y14" s="10">
        <v>43437</v>
      </c>
      <c r="Z14" s="11">
        <v>9916429444</v>
      </c>
      <c r="AA14" s="12" t="s">
        <v>41</v>
      </c>
      <c r="AB14" s="11" t="s">
        <v>101</v>
      </c>
      <c r="AC14" s="12" t="s">
        <v>102</v>
      </c>
      <c r="AD14" s="11" t="s">
        <v>44</v>
      </c>
      <c r="AE14" s="12" t="s">
        <v>45</v>
      </c>
      <c r="AF14" s="14">
        <f t="shared" si="0"/>
        <v>0.14954800000000001</v>
      </c>
      <c r="AG14" s="11" t="s">
        <v>46</v>
      </c>
    </row>
    <row r="15" spans="1:33" x14ac:dyDescent="0.2">
      <c r="A15" s="8">
        <v>8161</v>
      </c>
      <c r="B15" s="9" t="s">
        <v>103</v>
      </c>
      <c r="C15" s="10">
        <v>43466</v>
      </c>
      <c r="D15" s="11">
        <v>48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104</v>
      </c>
      <c r="J15" s="12" t="s">
        <v>105</v>
      </c>
      <c r="K15" s="13" t="s">
        <v>49</v>
      </c>
      <c r="L15" s="11" t="str">
        <f>"0.0171"</f>
        <v>0.0171</v>
      </c>
      <c r="M15" s="10">
        <v>42719</v>
      </c>
      <c r="N15" s="11" t="str">
        <f>"000109"</f>
        <v>000109</v>
      </c>
      <c r="O15" s="10">
        <v>43383</v>
      </c>
      <c r="P15" s="11" t="str">
        <f>"000169"</f>
        <v>000169</v>
      </c>
      <c r="Q15" s="10">
        <v>43383</v>
      </c>
      <c r="R15" s="11"/>
      <c r="S15" s="11" t="str">
        <f>"008307"</f>
        <v>008307</v>
      </c>
      <c r="T15" s="10">
        <v>43461</v>
      </c>
      <c r="U15" s="14">
        <v>0.81930000000000003</v>
      </c>
      <c r="V15" s="14">
        <v>9.8330000000000001E-2</v>
      </c>
      <c r="W15" s="14">
        <v>0.72097</v>
      </c>
      <c r="X15" s="11">
        <v>308</v>
      </c>
      <c r="Y15" s="10">
        <v>43466</v>
      </c>
      <c r="Z15" s="11">
        <v>9844004676</v>
      </c>
      <c r="AA15" s="12" t="s">
        <v>106</v>
      </c>
      <c r="AB15" s="11" t="s">
        <v>107</v>
      </c>
      <c r="AC15" s="12" t="s">
        <v>108</v>
      </c>
      <c r="AD15" s="11" t="s">
        <v>44</v>
      </c>
      <c r="AE15" s="12" t="s">
        <v>45</v>
      </c>
      <c r="AF15" s="14">
        <f t="shared" si="0"/>
        <v>8.1930000000000006E-3</v>
      </c>
      <c r="AG15" s="11" t="s">
        <v>71</v>
      </c>
    </row>
    <row r="16" spans="1:33" x14ac:dyDescent="0.2">
      <c r="A16" s="8">
        <v>8168</v>
      </c>
      <c r="B16" s="9" t="s">
        <v>103</v>
      </c>
      <c r="C16" s="10">
        <v>43466</v>
      </c>
      <c r="D16" s="11">
        <v>48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104</v>
      </c>
      <c r="J16" s="12" t="s">
        <v>105</v>
      </c>
      <c r="K16" s="13" t="s">
        <v>49</v>
      </c>
      <c r="L16" s="11" t="str">
        <f>"0.0171"</f>
        <v>0.0171</v>
      </c>
      <c r="M16" s="10">
        <v>42719</v>
      </c>
      <c r="N16" s="11" t="str">
        <f>"000109"</f>
        <v>000109</v>
      </c>
      <c r="O16" s="10">
        <v>43383</v>
      </c>
      <c r="P16" s="11" t="str">
        <f>"000169"</f>
        <v>000169</v>
      </c>
      <c r="Q16" s="10">
        <v>43383</v>
      </c>
      <c r="R16" s="11"/>
      <c r="S16" s="11" t="str">
        <f>"008307"</f>
        <v>008307</v>
      </c>
      <c r="T16" s="10">
        <v>43461</v>
      </c>
      <c r="U16" s="14">
        <v>23.87989</v>
      </c>
      <c r="V16" s="14">
        <v>2.0343</v>
      </c>
      <c r="W16" s="14">
        <v>21.845590000000001</v>
      </c>
      <c r="X16" s="11">
        <v>308</v>
      </c>
      <c r="Y16" s="10">
        <v>43466</v>
      </c>
      <c r="Z16" s="11">
        <v>9448866011</v>
      </c>
      <c r="AA16" s="12" t="s">
        <v>109</v>
      </c>
      <c r="AB16" s="11" t="s">
        <v>107</v>
      </c>
      <c r="AC16" s="12" t="s">
        <v>108</v>
      </c>
      <c r="AD16" s="11" t="s">
        <v>44</v>
      </c>
      <c r="AE16" s="12" t="s">
        <v>45</v>
      </c>
      <c r="AF16" s="14">
        <f t="shared" si="0"/>
        <v>0.23879890000000001</v>
      </c>
      <c r="AG16" s="11" t="s">
        <v>71</v>
      </c>
    </row>
    <row r="17" spans="1:33" x14ac:dyDescent="0.2">
      <c r="A17" s="8">
        <v>8171</v>
      </c>
      <c r="B17" s="9" t="s">
        <v>103</v>
      </c>
      <c r="C17" s="10">
        <v>43466</v>
      </c>
      <c r="D17" s="11">
        <v>48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104</v>
      </c>
      <c r="J17" s="12" t="s">
        <v>105</v>
      </c>
      <c r="K17" s="13" t="s">
        <v>49</v>
      </c>
      <c r="L17" s="11" t="str">
        <f>"0.0171"</f>
        <v>0.0171</v>
      </c>
      <c r="M17" s="10">
        <v>42719</v>
      </c>
      <c r="N17" s="11" t="str">
        <f>"000109"</f>
        <v>000109</v>
      </c>
      <c r="O17" s="10">
        <v>43383</v>
      </c>
      <c r="P17" s="11" t="str">
        <f>"000169"</f>
        <v>000169</v>
      </c>
      <c r="Q17" s="10">
        <v>43383</v>
      </c>
      <c r="R17" s="11"/>
      <c r="S17" s="11" t="str">
        <f>"008307"</f>
        <v>008307</v>
      </c>
      <c r="T17" s="10">
        <v>43461</v>
      </c>
      <c r="U17" s="14">
        <v>19.849799999999998</v>
      </c>
      <c r="V17" s="14">
        <v>1.6177299999999999</v>
      </c>
      <c r="W17" s="14">
        <v>18.23207</v>
      </c>
      <c r="X17" s="11">
        <v>308</v>
      </c>
      <c r="Y17" s="10">
        <v>43466</v>
      </c>
      <c r="Z17" s="11">
        <v>9448866011</v>
      </c>
      <c r="AA17" s="12" t="s">
        <v>109</v>
      </c>
      <c r="AB17" s="11" t="s">
        <v>107</v>
      </c>
      <c r="AC17" s="12" t="s">
        <v>108</v>
      </c>
      <c r="AD17" s="11" t="s">
        <v>44</v>
      </c>
      <c r="AE17" s="12" t="s">
        <v>45</v>
      </c>
      <c r="AF17" s="14">
        <f t="shared" si="0"/>
        <v>0.19849799999999998</v>
      </c>
      <c r="AG17" s="11" t="s">
        <v>71</v>
      </c>
    </row>
    <row r="18" spans="1:33" x14ac:dyDescent="0.2">
      <c r="A18" s="8">
        <v>9030</v>
      </c>
      <c r="B18" s="9" t="s">
        <v>110</v>
      </c>
      <c r="C18" s="10">
        <v>43503</v>
      </c>
      <c r="D18" s="11">
        <v>48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111</v>
      </c>
      <c r="J18" s="12" t="s">
        <v>112</v>
      </c>
      <c r="K18" s="13" t="s">
        <v>113</v>
      </c>
      <c r="L18" s="11" t="str">
        <f>"000009"</f>
        <v>000009</v>
      </c>
      <c r="M18" s="10">
        <v>43410</v>
      </c>
      <c r="N18" s="11" t="str">
        <f>"000040"</f>
        <v>000040</v>
      </c>
      <c r="O18" s="10">
        <v>43543</v>
      </c>
      <c r="P18" s="11" t="str">
        <f>""</f>
        <v/>
      </c>
      <c r="Q18" s="10"/>
      <c r="R18" s="11"/>
      <c r="S18" s="11" t="str">
        <f>""</f>
        <v/>
      </c>
      <c r="T18" s="10"/>
      <c r="U18" s="14">
        <v>380.58</v>
      </c>
      <c r="V18" s="14">
        <v>21.949079999999999</v>
      </c>
      <c r="W18" s="14">
        <v>358.63092</v>
      </c>
      <c r="X18" s="11">
        <v>344</v>
      </c>
      <c r="Y18" s="10">
        <v>43503</v>
      </c>
      <c r="Z18" s="11">
        <v>9845101928</v>
      </c>
      <c r="AA18" s="12" t="s">
        <v>114</v>
      </c>
      <c r="AB18" s="11" t="s">
        <v>107</v>
      </c>
      <c r="AC18" s="12" t="s">
        <v>108</v>
      </c>
      <c r="AD18" s="11" t="s">
        <v>115</v>
      </c>
      <c r="AE18" s="12" t="s">
        <v>116</v>
      </c>
      <c r="AF18" s="14">
        <f t="shared" si="0"/>
        <v>3.8057999999999996</v>
      </c>
      <c r="AG18" s="11" t="s">
        <v>71</v>
      </c>
    </row>
    <row r="19" spans="1:33" x14ac:dyDescent="0.2">
      <c r="A19" s="8">
        <v>9059</v>
      </c>
      <c r="B19" s="9" t="s">
        <v>110</v>
      </c>
      <c r="C19" s="10">
        <v>43507</v>
      </c>
      <c r="D19" s="11">
        <v>48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117</v>
      </c>
      <c r="J19" s="12" t="s">
        <v>118</v>
      </c>
      <c r="K19" s="13" t="s">
        <v>49</v>
      </c>
      <c r="L19" s="11" t="str">
        <f>"000016"</f>
        <v>000016</v>
      </c>
      <c r="M19" s="10">
        <v>42541</v>
      </c>
      <c r="N19" s="11" t="str">
        <f>"000068"</f>
        <v>000068</v>
      </c>
      <c r="O19" s="10">
        <v>43080</v>
      </c>
      <c r="P19" s="11" t="str">
        <f>"000057"</f>
        <v>000057</v>
      </c>
      <c r="Q19" s="10">
        <v>43080</v>
      </c>
      <c r="R19" s="11"/>
      <c r="S19" s="11" t="str">
        <f>"008962"</f>
        <v>008962</v>
      </c>
      <c r="T19" s="10">
        <v>43490</v>
      </c>
      <c r="U19" s="14">
        <v>24.738050000000001</v>
      </c>
      <c r="V19" s="14">
        <v>3.6606000000000001</v>
      </c>
      <c r="W19" s="14">
        <v>21.077449999999999</v>
      </c>
      <c r="X19" s="11">
        <v>347</v>
      </c>
      <c r="Y19" s="10">
        <v>43507</v>
      </c>
      <c r="Z19" s="11">
        <v>9845058699</v>
      </c>
      <c r="AA19" s="12" t="s">
        <v>41</v>
      </c>
      <c r="AB19" s="11" t="s">
        <v>79</v>
      </c>
      <c r="AC19" s="12" t="s">
        <v>80</v>
      </c>
      <c r="AD19" s="11" t="s">
        <v>51</v>
      </c>
      <c r="AE19" s="12" t="s">
        <v>52</v>
      </c>
      <c r="AF19" s="14">
        <f t="shared" si="0"/>
        <v>0.2473805</v>
      </c>
      <c r="AG19" s="11" t="s">
        <v>46</v>
      </c>
    </row>
    <row r="20" spans="1:33" x14ac:dyDescent="0.2">
      <c r="A20" s="8">
        <v>9414</v>
      </c>
      <c r="B20" s="9" t="s">
        <v>110</v>
      </c>
      <c r="C20" s="10">
        <v>43524</v>
      </c>
      <c r="D20" s="11">
        <v>48</v>
      </c>
      <c r="E20" s="12" t="s">
        <v>34</v>
      </c>
      <c r="F20" s="12" t="s">
        <v>35</v>
      </c>
      <c r="G20" s="12" t="s">
        <v>36</v>
      </c>
      <c r="H20" s="12" t="s">
        <v>37</v>
      </c>
      <c r="I20" s="11" t="s">
        <v>119</v>
      </c>
      <c r="J20" s="12" t="s">
        <v>120</v>
      </c>
      <c r="K20" s="13" t="s">
        <v>84</v>
      </c>
      <c r="L20" s="11" t="str">
        <f>"000184"</f>
        <v>000184</v>
      </c>
      <c r="M20" s="10">
        <v>43395</v>
      </c>
      <c r="N20" s="11" t="str">
        <f>"000156"</f>
        <v>000156</v>
      </c>
      <c r="O20" s="10">
        <v>43479</v>
      </c>
      <c r="P20" s="11" t="str">
        <f>"000275"</f>
        <v>000275</v>
      </c>
      <c r="Q20" s="10">
        <v>43482</v>
      </c>
      <c r="R20" s="11"/>
      <c r="S20" s="11" t="str">
        <f>"009476"</f>
        <v>009476</v>
      </c>
      <c r="T20" s="10">
        <v>43519</v>
      </c>
      <c r="U20" s="14">
        <v>14.898</v>
      </c>
      <c r="V20" s="14">
        <v>1.4810399999999999</v>
      </c>
      <c r="W20" s="14">
        <v>13.41696</v>
      </c>
      <c r="X20" s="11">
        <v>362</v>
      </c>
      <c r="Y20" s="10">
        <v>43524</v>
      </c>
      <c r="Z20" s="11">
        <v>9902246126</v>
      </c>
      <c r="AA20" s="12" t="s">
        <v>121</v>
      </c>
      <c r="AB20" s="11" t="s">
        <v>122</v>
      </c>
      <c r="AC20" s="12" t="s">
        <v>123</v>
      </c>
      <c r="AD20" s="11" t="s">
        <v>44</v>
      </c>
      <c r="AE20" s="12" t="s">
        <v>45</v>
      </c>
      <c r="AF20" s="14">
        <f t="shared" si="0"/>
        <v>0.14898</v>
      </c>
      <c r="AG20" s="11" t="s">
        <v>95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2019-06-12T11:08:25Z</dcterms:modified>
</cp:coreProperties>
</file>