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25" i="1" l="1"/>
  <c r="S25" i="1"/>
  <c r="P25" i="1"/>
  <c r="N25" i="1"/>
  <c r="L25" i="1"/>
  <c r="AF24" i="1"/>
  <c r="S24" i="1"/>
  <c r="P24" i="1"/>
  <c r="N24" i="1"/>
  <c r="L24" i="1"/>
  <c r="AF23" i="1"/>
  <c r="S23" i="1"/>
  <c r="P23" i="1"/>
  <c r="N23" i="1"/>
  <c r="L23" i="1"/>
  <c r="AF22" i="1"/>
  <c r="S22" i="1"/>
  <c r="P22" i="1"/>
  <c r="N22" i="1"/>
  <c r="L22" i="1"/>
  <c r="AF21" i="1"/>
  <c r="S21" i="1"/>
  <c r="P21" i="1"/>
  <c r="N21" i="1"/>
  <c r="L21" i="1"/>
  <c r="AF20" i="1"/>
  <c r="S20" i="1"/>
  <c r="P20" i="1"/>
  <c r="N20" i="1"/>
  <c r="L20" i="1"/>
  <c r="AF19" i="1"/>
  <c r="S19" i="1"/>
  <c r="P19" i="1"/>
  <c r="N19" i="1"/>
  <c r="L19" i="1"/>
  <c r="AF18" i="1"/>
  <c r="S18" i="1"/>
  <c r="P18" i="1"/>
  <c r="N18" i="1"/>
  <c r="L18" i="1"/>
  <c r="AF17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<sst xmlns="http://schemas.openxmlformats.org/spreadsheetml/2006/main" count="369" uniqueCount="137">
  <si>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</si>
  <si>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</si>
  <si>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</si>
  <si>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</si>
  <si>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</si>
  <si>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</si>
  <si>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</si>
  <si>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</si>
  <si>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</si>
  <si>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</si>
  <si>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</si>
  <si>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</si>
  <si>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</si>
  <si>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</si>
  <si>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</si>
  <si>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</si>
  <si>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</si>
  <si>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</si>
  <si>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</si>
  <si>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</si>
  <si>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</si>
  <si>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</si>
  <si>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</si>
  <si>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</si>
  <si>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</si>
  <si>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</si>
  <si>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</si>
  <si>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</si>
  <si>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</si>
  <si>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</si>
  <si>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</si>
  <si>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</si>
  <si>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</si>
  <si>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May</t>
  </si>
  <si>
    <t>Lingarajapura</t>
  </si>
  <si>
    <t>Maruthi Seva Nagara</t>
  </si>
  <si>
    <t>Sarvagna Nagara</t>
  </si>
  <si>
    <t>East</t>
  </si>
  <si>
    <t>049-18-000022</t>
  </si>
  <si>
    <t>Remodelling of Storm water drain H-300 from Lingarajapura Kanakadasa layout KSFC layout to Hennur main road (Ch.750 to 1000m and Ch. 1200 to 1800mtr) in Lingarajapura ward no 49</t>
  </si>
  <si>
    <t>Footpaths &amp; Walkability</t>
  </si>
  <si>
    <t>H Srinivasa Reddy</t>
  </si>
  <si>
    <t>P3106</t>
  </si>
  <si>
    <t>Nagarothana Works</t>
  </si>
  <si>
    <t>ddo313</t>
  </si>
  <si>
    <t xml:space="preserve"> Chief Engineer SWD Central Zone</t>
  </si>
  <si>
    <t>Spill Over</t>
  </si>
  <si>
    <t>049-18-000009</t>
  </si>
  <si>
    <t>Comprehensive Development at CMR Lane in Ward No.49, Lingarajapura</t>
  </si>
  <si>
    <t>Other Ward Works</t>
  </si>
  <si>
    <t>Technical Maneger KRIDL</t>
  </si>
  <si>
    <t>P3111</t>
  </si>
  <si>
    <t>State Finance Commission Untied Grant Works</t>
  </si>
  <si>
    <t>ddo081</t>
  </si>
  <si>
    <t xml:space="preserve"> Assistant Executive Engineer Maruthysena Nagar East Zone</t>
  </si>
  <si>
    <t>June</t>
  </si>
  <si>
    <t>049-16-000023</t>
  </si>
  <si>
    <t>ASPHALTING TO BAD ROADS IN WARD NO 49</t>
  </si>
  <si>
    <t>Roads &amp; Drivablility</t>
  </si>
  <si>
    <t>M/s KCVR Infra Project Private Limited,</t>
  </si>
  <si>
    <t>Pending</t>
  </si>
  <si>
    <t>049-18-000007</t>
  </si>
  <si>
    <t>Comprehensive Development of KSFC Layout 2nd Main and Burial Ground of KSFC Layout in Ward No.49, Lingarajapura</t>
  </si>
  <si>
    <t>049-18-000011</t>
  </si>
  <si>
    <t>Improvements to Drain and Culverts From Star World Bakery to PK Bakery Kanakadasa Layout in Ward No.49, Lingarajapura</t>
  </si>
  <si>
    <t xml:space="preserve">Technical Manager KRIDL </t>
  </si>
  <si>
    <t>049-16-000005</t>
  </si>
  <si>
    <t>CONSTRUCTION OF DECK SLAB TO SWD NEAR GUNDAPPA MUTT ROAD IN WARD NO. 49, LINGARAJAPURA.</t>
  </si>
  <si>
    <t>Bernad Anil Kumar.J.</t>
  </si>
  <si>
    <t>P1771</t>
  </si>
  <si>
    <t>Zone Works - POW Works</t>
  </si>
  <si>
    <t>ddo082</t>
  </si>
  <si>
    <t xml:space="preserve"> Assistant Executive Engineer H B R Layout East Zone</t>
  </si>
  <si>
    <t>July</t>
  </si>
  <si>
    <t>049-16-000027</t>
  </si>
  <si>
    <t>REMOVING AND RESETTING OF DRAINS AT KARIYANNANA PALYA IN WARD NO 49 LINGARAJAPURA</t>
  </si>
  <si>
    <t>Arjun S.M.</t>
  </si>
  <si>
    <t>049-16-000025</t>
  </si>
  <si>
    <t>REMOVING AND RESETTING OF DRAINS AT JANAKI RAM LAYOUT B BLOCK IN WARD NO 49 LINGARAJAPURA</t>
  </si>
  <si>
    <t>Arjun S.M</t>
  </si>
  <si>
    <t>049-18-000013</t>
  </si>
  <si>
    <t>Comprehensive Development at 11th,12th,13th,and 16th Cross Roads of Oil mill Road in Ward No.49, Lingarajapura</t>
  </si>
  <si>
    <t xml:space="preserve">Technical Manger </t>
  </si>
  <si>
    <t>049-18-000014</t>
  </si>
  <si>
    <t>Comprehensive Development at Janakiram layout in Ward No.49, Lingarajapura</t>
  </si>
  <si>
    <t>049-14-000041</t>
  </si>
  <si>
    <t>Improvements to Drain at Muniram House Road in Lingarajapura ward no 49</t>
  </si>
  <si>
    <t>The Technical Manager-01,</t>
  </si>
  <si>
    <t>P2434</t>
  </si>
  <si>
    <t>Development works for Bangalore City</t>
  </si>
  <si>
    <t>049-17-000037</t>
  </si>
  <si>
    <t>Engagement of Gangman and Hiring of Tractor Tippers for cleaning and Maintenance of road side drains and other cleaning works in works in ward no 49</t>
  </si>
  <si>
    <t>L Ramachandra</t>
  </si>
  <si>
    <t>P3110</t>
  </si>
  <si>
    <t>14th Finance Commission Grant Works</t>
  </si>
  <si>
    <t>049-18-000015</t>
  </si>
  <si>
    <t>Comprehensive Development at Ganapathi tample KSFC Layout in Ward No.49, Lingarajapura</t>
  </si>
  <si>
    <t xml:space="preserve">Technical Manger KRIDL </t>
  </si>
  <si>
    <t>August</t>
  </si>
  <si>
    <t>049-17-000038</t>
  </si>
  <si>
    <t>DRILLING BOREWELLS AND WATER SUPPLY IN WARD NO 49 LINGARAJAPURA</t>
  </si>
  <si>
    <t>Water &amp; Sanitary</t>
  </si>
  <si>
    <t>The Technical MAnager-01,</t>
  </si>
  <si>
    <t>P1802</t>
  </si>
  <si>
    <t>Water Supply New Areas</t>
  </si>
  <si>
    <t>September</t>
  </si>
  <si>
    <t>049-18-000010</t>
  </si>
  <si>
    <t>Comprehensive Development at kanakadas layout in Ward No.49, Lingarajapura</t>
  </si>
  <si>
    <t>Storm Water Drains</t>
  </si>
  <si>
    <t>049-18-000008</t>
  </si>
  <si>
    <t>Comprehensive Development at Patel Ramaiah Road in Ward No.49, Lingarajapura</t>
  </si>
  <si>
    <t>October</t>
  </si>
  <si>
    <t>049-16-000022</t>
  </si>
  <si>
    <t>IMPROVEMENTS AND ASPHALTING TO KANAKADAS LAYOUT KSFC LAYOUT AND MAIN ROAD DEEPA BAKERY OILMILL ROAD AND SSURROUNDINGS IN WARD NO 49</t>
  </si>
  <si>
    <t>M/s Civil Experts consultants &amp; Twsting Centre,</t>
  </si>
  <si>
    <t>049-16-000026</t>
  </si>
  <si>
    <t>DESILTING OF DRAINS BDA LAYOUT G BLOCK AND SURROUNDING AREA IN WARD NO 49 LINGARAJAPURA</t>
  </si>
  <si>
    <t>P.Vishwanath,</t>
  </si>
  <si>
    <t>November</t>
  </si>
  <si>
    <t>049-16-000002</t>
  </si>
  <si>
    <t>PROVIDING CC ROAD AND IMPROVEMENTS OF DRAINS AT SAITPALYA BEHIND MASQUE AND SURROUNDINGS IN WARD NO. 49, LINGARAJAPURA.</t>
  </si>
  <si>
    <t>P.vishwanath,</t>
  </si>
  <si>
    <t>049-18-000049</t>
  </si>
  <si>
    <t>Construction of Compound Wall and other beautification works at indira canteen in ward No 49 Lingarajapura</t>
  </si>
  <si>
    <t>Indira Canteen</t>
  </si>
  <si>
    <t xml:space="preserve"> The Technical Manager-01,</t>
  </si>
  <si>
    <t>Current</t>
  </si>
  <si>
    <t>January</t>
  </si>
  <si>
    <t>049-18-000051</t>
  </si>
  <si>
    <t xml:space="preserve">Construction of security room. providing water supply and other facility at KSFC Layout Burial Ground in Ward No.49. </t>
  </si>
  <si>
    <t xml:space="preserve">M/s KRIDL, The Technical Managrer-01, </t>
  </si>
  <si>
    <t>P3158</t>
  </si>
  <si>
    <t>SIP Infrastructure Project works</t>
  </si>
  <si>
    <t>March</t>
  </si>
  <si>
    <t>049-18-000042</t>
  </si>
  <si>
    <t xml:space="preserve">Maintenance of Ward by engaging Private Labours, vehicle and Removal of Debris in Ward No.49, Lingarajapura </t>
  </si>
  <si>
    <t xml:space="preserve">G.C.S.Constructions,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</si>
</sst>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"/>
  <sheetViews>
    <sheetView tabSelected="1" workbookViewId="0">
      <pane ySplit="1" topLeftCell="A2" activePane="bottomLeft" state="frozen"/>
      <selection activeCell="H1" sqref="H1"/>
      <selection pane="bottomLeft" activeCell="D6" sqref="D6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1300</v>
      </c>
      <c r="B2" s="9" t="s">
        <v>33</v>
      </c>
      <c r="C2" s="10">
        <v>43241</v>
      </c>
      <c r="D2" s="11">
        <v>49</v>
      </c>
      <c r="E2" s="12" t="s">
        <v>34</v>
      </c>
      <c r="F2" s="12" t="s">
        <v>35</v>
      </c>
      <c r="G2" s="12" t="s">
        <v>36</v>
      </c>
      <c r="H2" s="12" t="s">
        <v>37</v>
      </c>
      <c r="I2" s="11" t="s">
        <v>38</v>
      </c>
      <c r="J2" s="12" t="s">
        <v>39</v>
      </c>
      <c r="K2" s="13" t="s">
        <v>40</v>
      </c>
      <c r="L2" s="11" t="str">
        <f>"000017"</f>
        <v>000017</v>
      </c>
      <c r="M2" s="10">
        <v>43180</v>
      </c>
      <c r="N2" s="11" t="str">
        <f>"000002"</f>
        <v>000002</v>
      </c>
      <c r="O2" s="10">
        <v>43229</v>
      </c>
      <c r="P2" s="11" t="str">
        <f>"000025"</f>
        <v>000025</v>
      </c>
      <c r="Q2" s="10">
        <v>43229</v>
      </c>
      <c r="R2" s="11">
        <v>18</v>
      </c>
      <c r="S2" s="11" t="str">
        <f>"001664"</f>
        <v>001664</v>
      </c>
      <c r="T2" s="10">
        <v>43239</v>
      </c>
      <c r="U2" s="14">
        <v>179.25</v>
      </c>
      <c r="V2" s="14">
        <v>8.35</v>
      </c>
      <c r="W2" s="14">
        <v>170.9</v>
      </c>
      <c r="X2" s="11">
        <v>53</v>
      </c>
      <c r="Y2" s="10">
        <v>43241</v>
      </c>
      <c r="Z2" s="11">
        <v>9448907777</v>
      </c>
      <c r="AA2" s="12" t="s">
        <v>41</v>
      </c>
      <c r="AB2" s="11" t="s">
        <v>42</v>
      </c>
      <c r="AC2" s="12" t="s">
        <v>43</v>
      </c>
      <c r="AD2" s="11" t="s">
        <v>44</v>
      </c>
      <c r="AE2" s="12" t="s">
        <v>45</v>
      </c>
      <c r="AF2" s="14">
        <v>1.7925</v>
      </c>
      <c r="AG2" s="11" t="s">
        <v>46</v>
      </c>
    </row>
    <row r="3" spans="1:33" x14ac:dyDescent="0.2">
      <c r="A3" s="8">
        <v>1301</v>
      </c>
      <c r="B3" s="9" t="s">
        <v>33</v>
      </c>
      <c r="C3" s="10">
        <v>43241</v>
      </c>
      <c r="D3" s="11">
        <v>49</v>
      </c>
      <c r="E3" s="12" t="s">
        <v>34</v>
      </c>
      <c r="F3" s="12" t="s">
        <v>35</v>
      </c>
      <c r="G3" s="12" t="s">
        <v>36</v>
      </c>
      <c r="H3" s="12" t="s">
        <v>37</v>
      </c>
      <c r="I3" s="11" t="s">
        <v>47</v>
      </c>
      <c r="J3" s="12" t="s">
        <v>48</v>
      </c>
      <c r="K3" s="13" t="s">
        <v>49</v>
      </c>
      <c r="L3" s="11" t="str">
        <f>"000263"</f>
        <v>000263</v>
      </c>
      <c r="M3" s="10">
        <v>43146</v>
      </c>
      <c r="N3" s="11" t="str">
        <f>"000002"</f>
        <v>000002</v>
      </c>
      <c r="O3" s="10">
        <v>43209</v>
      </c>
      <c r="P3" s="11" t="str">
        <f>"000006"</f>
        <v>000006</v>
      </c>
      <c r="Q3" s="10">
        <v>43209</v>
      </c>
      <c r="R3" s="11">
        <v>18</v>
      </c>
      <c r="S3" s="11" t="str">
        <f>"001366"</f>
        <v>001366</v>
      </c>
      <c r="T3" s="10">
        <v>43230</v>
      </c>
      <c r="U3" s="14">
        <v>34.863190000000003</v>
      </c>
      <c r="V3" s="14">
        <v>3.1989999999999998</v>
      </c>
      <c r="W3" s="14">
        <v>31.664190000000001</v>
      </c>
      <c r="X3" s="11">
        <v>54</v>
      </c>
      <c r="Y3" s="10">
        <v>43241</v>
      </c>
      <c r="Z3" s="11">
        <v>123456789</v>
      </c>
      <c r="AA3" s="12" t="s">
        <v>50</v>
      </c>
      <c r="AB3" s="11" t="s">
        <v>51</v>
      </c>
      <c r="AC3" s="12" t="s">
        <v>52</v>
      </c>
      <c r="AD3" s="11" t="s">
        <v>53</v>
      </c>
      <c r="AE3" s="12" t="s">
        <v>54</v>
      </c>
      <c r="AF3" s="14">
        <v>0.34863190000000005</v>
      </c>
      <c r="AG3" s="11" t="s">
        <v>46</v>
      </c>
    </row>
    <row r="4" spans="1:33" x14ac:dyDescent="0.2">
      <c r="A4" s="8">
        <v>1773</v>
      </c>
      <c r="B4" s="9" t="s">
        <v>55</v>
      </c>
      <c r="C4" s="10">
        <v>43257</v>
      </c>
      <c r="D4" s="11">
        <v>49</v>
      </c>
      <c r="E4" s="12" t="s">
        <v>34</v>
      </c>
      <c r="F4" s="12" t="s">
        <v>35</v>
      </c>
      <c r="G4" s="12" t="s">
        <v>36</v>
      </c>
      <c r="H4" s="12" t="s">
        <v>37</v>
      </c>
      <c r="I4" s="11" t="s">
        <v>56</v>
      </c>
      <c r="J4" s="12" t="s">
        <v>57</v>
      </c>
      <c r="K4" s="13" t="s">
        <v>58</v>
      </c>
      <c r="L4" s="11" t="str">
        <f>"162"</f>
        <v>162</v>
      </c>
      <c r="M4" s="10">
        <v>22</v>
      </c>
      <c r="N4" s="11" t="str">
        <f>"000079"</f>
        <v>000079</v>
      </c>
      <c r="O4" s="10">
        <v>43121</v>
      </c>
      <c r="P4" s="11" t="str">
        <f>"000346"</f>
        <v>000346</v>
      </c>
      <c r="Q4" s="10">
        <v>43132</v>
      </c>
      <c r="R4" s="11">
        <v>16</v>
      </c>
      <c r="S4" s="11" t="str">
        <f>"002006"</f>
        <v>002006</v>
      </c>
      <c r="T4" s="10">
        <v>43246</v>
      </c>
      <c r="U4" s="14">
        <v>13.73246</v>
      </c>
      <c r="V4" s="14">
        <v>0.56308999999999998</v>
      </c>
      <c r="W4" s="14">
        <v>13.169370000000001</v>
      </c>
      <c r="X4" s="11">
        <v>70</v>
      </c>
      <c r="Y4" s="10">
        <v>43257</v>
      </c>
      <c r="Z4" s="11">
        <v>123456789</v>
      </c>
      <c r="AA4" s="12" t="s">
        <v>59</v>
      </c>
      <c r="AB4" s="11" t="s">
        <v>42</v>
      </c>
      <c r="AC4" s="12" t="s">
        <v>43</v>
      </c>
      <c r="AD4" s="11" t="s">
        <v>53</v>
      </c>
      <c r="AE4" s="12" t="s">
        <v>54</v>
      </c>
      <c r="AF4" s="14">
        <v>0.13732459999999999</v>
      </c>
      <c r="AG4" s="11" t="s">
        <v>60</v>
      </c>
    </row>
    <row r="5" spans="1:33" x14ac:dyDescent="0.2">
      <c r="A5" s="8">
        <v>1774</v>
      </c>
      <c r="B5" s="9" t="s">
        <v>55</v>
      </c>
      <c r="C5" s="10">
        <v>43257</v>
      </c>
      <c r="D5" s="11">
        <v>49</v>
      </c>
      <c r="E5" s="12" t="s">
        <v>34</v>
      </c>
      <c r="F5" s="12" t="s">
        <v>35</v>
      </c>
      <c r="G5" s="12" t="s">
        <v>36</v>
      </c>
      <c r="H5" s="12" t="s">
        <v>37</v>
      </c>
      <c r="I5" s="11" t="s">
        <v>61</v>
      </c>
      <c r="J5" s="12" t="s">
        <v>62</v>
      </c>
      <c r="K5" s="13" t="s">
        <v>49</v>
      </c>
      <c r="L5" s="11" t="str">
        <f>"000264"</f>
        <v>000264</v>
      </c>
      <c r="M5" s="10">
        <v>43146</v>
      </c>
      <c r="N5" s="11" t="str">
        <f>"000019"</f>
        <v>000019</v>
      </c>
      <c r="O5" s="10">
        <v>43244</v>
      </c>
      <c r="P5" s="11" t="str">
        <f>"000049"</f>
        <v>000049</v>
      </c>
      <c r="Q5" s="10">
        <v>43244</v>
      </c>
      <c r="R5" s="11">
        <v>18</v>
      </c>
      <c r="S5" s="11" t="str">
        <f>"002096"</f>
        <v>002096</v>
      </c>
      <c r="T5" s="10">
        <v>43251</v>
      </c>
      <c r="U5" s="14">
        <v>29.880320000000001</v>
      </c>
      <c r="V5" s="14">
        <v>2.7280000000000002</v>
      </c>
      <c r="W5" s="14">
        <v>27.15232</v>
      </c>
      <c r="X5" s="11">
        <v>73</v>
      </c>
      <c r="Y5" s="10">
        <v>43257</v>
      </c>
      <c r="Z5" s="11">
        <v>123456789</v>
      </c>
      <c r="AA5" s="12" t="s">
        <v>50</v>
      </c>
      <c r="AB5" s="11" t="s">
        <v>51</v>
      </c>
      <c r="AC5" s="12" t="s">
        <v>52</v>
      </c>
      <c r="AD5" s="11" t="s">
        <v>53</v>
      </c>
      <c r="AE5" s="12" t="s">
        <v>54</v>
      </c>
      <c r="AF5" s="14">
        <v>0.29880319999999999</v>
      </c>
      <c r="AG5" s="11" t="s">
        <v>46</v>
      </c>
    </row>
    <row r="6" spans="1:33" x14ac:dyDescent="0.2">
      <c r="A6" s="8">
        <v>2403</v>
      </c>
      <c r="B6" s="9" t="s">
        <v>55</v>
      </c>
      <c r="C6" s="10">
        <v>43271</v>
      </c>
      <c r="D6" s="11">
        <v>49</v>
      </c>
      <c r="E6" s="12" t="s">
        <v>34</v>
      </c>
      <c r="F6" s="12" t="s">
        <v>35</v>
      </c>
      <c r="G6" s="12" t="s">
        <v>36</v>
      </c>
      <c r="H6" s="12" t="s">
        <v>37</v>
      </c>
      <c r="I6" s="11" t="s">
        <v>63</v>
      </c>
      <c r="J6" s="12" t="s">
        <v>64</v>
      </c>
      <c r="K6" s="13" t="s">
        <v>40</v>
      </c>
      <c r="L6" s="11" t="str">
        <f>"000300"</f>
        <v>000300</v>
      </c>
      <c r="M6" s="10">
        <v>43160</v>
      </c>
      <c r="N6" s="11" t="str">
        <f>"000025"</f>
        <v>000025</v>
      </c>
      <c r="O6" s="10">
        <v>43263</v>
      </c>
      <c r="P6" s="11" t="str">
        <f>"000062"</f>
        <v>000062</v>
      </c>
      <c r="Q6" s="10">
        <v>43263</v>
      </c>
      <c r="R6" s="11">
        <v>18</v>
      </c>
      <c r="S6" s="11" t="str">
        <f>"002699"</f>
        <v>002699</v>
      </c>
      <c r="T6" s="10">
        <v>43270</v>
      </c>
      <c r="U6" s="14">
        <v>29.896409999999999</v>
      </c>
      <c r="V6" s="14">
        <v>2.7679999999999998</v>
      </c>
      <c r="W6" s="14">
        <v>27.128409999999999</v>
      </c>
      <c r="X6" s="11">
        <v>95</v>
      </c>
      <c r="Y6" s="10">
        <v>43271</v>
      </c>
      <c r="Z6" s="11">
        <v>123456789</v>
      </c>
      <c r="AA6" s="12" t="s">
        <v>65</v>
      </c>
      <c r="AB6" s="11" t="s">
        <v>51</v>
      </c>
      <c r="AC6" s="12" t="s">
        <v>52</v>
      </c>
      <c r="AD6" s="11" t="s">
        <v>53</v>
      </c>
      <c r="AE6" s="12" t="s">
        <v>54</v>
      </c>
      <c r="AF6" s="14">
        <v>0.29896410000000001</v>
      </c>
      <c r="AG6" s="11" t="s">
        <v>46</v>
      </c>
    </row>
    <row r="7" spans="1:33" x14ac:dyDescent="0.2">
      <c r="A7" s="8">
        <v>2513</v>
      </c>
      <c r="B7" s="9" t="s">
        <v>55</v>
      </c>
      <c r="C7" s="10">
        <v>43274</v>
      </c>
      <c r="D7" s="11">
        <v>49</v>
      </c>
      <c r="E7" s="12" t="s">
        <v>34</v>
      </c>
      <c r="F7" s="12" t="s">
        <v>35</v>
      </c>
      <c r="G7" s="12" t="s">
        <v>36</v>
      </c>
      <c r="H7" s="12" t="s">
        <v>37</v>
      </c>
      <c r="I7" s="11" t="s">
        <v>66</v>
      </c>
      <c r="J7" s="12" t="s">
        <v>67</v>
      </c>
      <c r="K7" s="13" t="s">
        <v>40</v>
      </c>
      <c r="L7" s="11" t="str">
        <f>"000104"</f>
        <v>000104</v>
      </c>
      <c r="M7" s="10">
        <v>42570</v>
      </c>
      <c r="N7" s="11" t="str">
        <f>"000.70"</f>
        <v>000.70</v>
      </c>
      <c r="O7" s="10">
        <v>42629</v>
      </c>
      <c r="P7" s="11" t="str">
        <f>"000277"</f>
        <v>000277</v>
      </c>
      <c r="Q7" s="10">
        <v>42643</v>
      </c>
      <c r="R7" s="11">
        <v>16</v>
      </c>
      <c r="S7" s="11" t="str">
        <f>"002618"</f>
        <v>002618</v>
      </c>
      <c r="T7" s="10">
        <v>43269</v>
      </c>
      <c r="U7" s="14">
        <v>6.90747</v>
      </c>
      <c r="V7" s="14">
        <v>1.29674</v>
      </c>
      <c r="W7" s="14">
        <v>5.6107300000000002</v>
      </c>
      <c r="X7" s="11">
        <v>99</v>
      </c>
      <c r="Y7" s="10">
        <v>43274</v>
      </c>
      <c r="Z7" s="11">
        <v>123456789</v>
      </c>
      <c r="AA7" s="12" t="s">
        <v>68</v>
      </c>
      <c r="AB7" s="11" t="s">
        <v>69</v>
      </c>
      <c r="AC7" s="12" t="s">
        <v>70</v>
      </c>
      <c r="AD7" s="11" t="s">
        <v>71</v>
      </c>
      <c r="AE7" s="12" t="s">
        <v>72</v>
      </c>
      <c r="AF7" s="14">
        <v>6.9074700000000003E-2</v>
      </c>
      <c r="AG7" s="11" t="s">
        <v>60</v>
      </c>
    </row>
    <row r="8" spans="1:33" x14ac:dyDescent="0.2">
      <c r="A8" s="8">
        <v>2514</v>
      </c>
      <c r="B8" s="9" t="s">
        <v>55</v>
      </c>
      <c r="C8" s="10">
        <v>43274</v>
      </c>
      <c r="D8" s="11">
        <v>49</v>
      </c>
      <c r="E8" s="12" t="s">
        <v>34</v>
      </c>
      <c r="F8" s="12" t="s">
        <v>35</v>
      </c>
      <c r="G8" s="12" t="s">
        <v>36</v>
      </c>
      <c r="H8" s="12" t="s">
        <v>37</v>
      </c>
      <c r="I8" s="11" t="s">
        <v>66</v>
      </c>
      <c r="J8" s="12" t="s">
        <v>67</v>
      </c>
      <c r="K8" s="13" t="s">
        <v>40</v>
      </c>
      <c r="L8" s="11" t="str">
        <f>"000104"</f>
        <v>000104</v>
      </c>
      <c r="M8" s="10">
        <v>42570</v>
      </c>
      <c r="N8" s="11" t="str">
        <f>"000.70"</f>
        <v>000.70</v>
      </c>
      <c r="O8" s="10">
        <v>42629</v>
      </c>
      <c r="P8" s="11" t="str">
        <f>"000277"</f>
        <v>000277</v>
      </c>
      <c r="Q8" s="10">
        <v>42643</v>
      </c>
      <c r="R8" s="11">
        <v>16</v>
      </c>
      <c r="S8" s="11" t="str">
        <f>"002618"</f>
        <v>002618</v>
      </c>
      <c r="T8" s="10">
        <v>43269</v>
      </c>
      <c r="U8" s="14">
        <v>6.90747</v>
      </c>
      <c r="V8" s="14">
        <v>1.29674</v>
      </c>
      <c r="W8" s="14">
        <v>5.6107300000000002</v>
      </c>
      <c r="X8" s="11">
        <v>99</v>
      </c>
      <c r="Y8" s="10">
        <v>43274</v>
      </c>
      <c r="Z8" s="11">
        <v>123456789</v>
      </c>
      <c r="AA8" s="12" t="s">
        <v>68</v>
      </c>
      <c r="AB8" s="11" t="s">
        <v>69</v>
      </c>
      <c r="AC8" s="12" t="s">
        <v>70</v>
      </c>
      <c r="AD8" s="11" t="s">
        <v>71</v>
      </c>
      <c r="AE8" s="12" t="s">
        <v>72</v>
      </c>
      <c r="AF8" s="14">
        <v>6.9074700000000003E-2</v>
      </c>
      <c r="AG8" s="11" t="s">
        <v>60</v>
      </c>
    </row>
    <row r="9" spans="1:33" x14ac:dyDescent="0.2">
      <c r="A9" s="8">
        <v>2824</v>
      </c>
      <c r="B9" s="9" t="s">
        <v>73</v>
      </c>
      <c r="C9" s="10">
        <v>43283</v>
      </c>
      <c r="D9" s="11">
        <v>49</v>
      </c>
      <c r="E9" s="12" t="s">
        <v>34</v>
      </c>
      <c r="F9" s="12" t="s">
        <v>35</v>
      </c>
      <c r="G9" s="12" t="s">
        <v>36</v>
      </c>
      <c r="H9" s="12" t="s">
        <v>37</v>
      </c>
      <c r="I9" s="11" t="s">
        <v>74</v>
      </c>
      <c r="J9" s="12" t="s">
        <v>75</v>
      </c>
      <c r="K9" s="13" t="s">
        <v>40</v>
      </c>
      <c r="L9" s="11" t="str">
        <f>"000137"</f>
        <v>000137</v>
      </c>
      <c r="M9" s="10">
        <v>42605</v>
      </c>
      <c r="N9" s="11" t="str">
        <f>"000094"</f>
        <v>000094</v>
      </c>
      <c r="O9" s="10">
        <v>42695</v>
      </c>
      <c r="P9" s="11" t="str">
        <f>"000309"</f>
        <v>000309</v>
      </c>
      <c r="Q9" s="10">
        <v>42695</v>
      </c>
      <c r="R9" s="11">
        <v>16</v>
      </c>
      <c r="S9" s="11" t="str">
        <f>"003118"</f>
        <v>003118</v>
      </c>
      <c r="T9" s="10">
        <v>43280</v>
      </c>
      <c r="U9" s="14">
        <v>2.9382100000000002</v>
      </c>
      <c r="V9" s="14">
        <v>0.22420000000000001</v>
      </c>
      <c r="W9" s="14">
        <v>2.71401</v>
      </c>
      <c r="X9" s="11">
        <v>106</v>
      </c>
      <c r="Y9" s="10">
        <v>43283</v>
      </c>
      <c r="Z9" s="11">
        <v>8123609166</v>
      </c>
      <c r="AA9" s="12" t="s">
        <v>76</v>
      </c>
      <c r="AB9" s="11" t="s">
        <v>69</v>
      </c>
      <c r="AC9" s="12" t="s">
        <v>70</v>
      </c>
      <c r="AD9" s="11" t="s">
        <v>53</v>
      </c>
      <c r="AE9" s="12" t="s">
        <v>54</v>
      </c>
      <c r="AF9" s="14">
        <v>2.9382100000000001E-2</v>
      </c>
      <c r="AG9" s="11" t="s">
        <v>60</v>
      </c>
    </row>
    <row r="10" spans="1:33" x14ac:dyDescent="0.2">
      <c r="A10" s="8">
        <v>2825</v>
      </c>
      <c r="B10" s="9" t="s">
        <v>73</v>
      </c>
      <c r="C10" s="10">
        <v>43283</v>
      </c>
      <c r="D10" s="11">
        <v>49</v>
      </c>
      <c r="E10" s="12" t="s">
        <v>34</v>
      </c>
      <c r="F10" s="12" t="s">
        <v>35</v>
      </c>
      <c r="G10" s="12" t="s">
        <v>36</v>
      </c>
      <c r="H10" s="12" t="s">
        <v>37</v>
      </c>
      <c r="I10" s="11" t="s">
        <v>77</v>
      </c>
      <c r="J10" s="12" t="s">
        <v>78</v>
      </c>
      <c r="K10" s="13" t="s">
        <v>40</v>
      </c>
      <c r="L10" s="11" t="str">
        <f>"000136"</f>
        <v>000136</v>
      </c>
      <c r="M10" s="10">
        <v>42605</v>
      </c>
      <c r="N10" s="11" t="str">
        <f>"000095"</f>
        <v>000095</v>
      </c>
      <c r="O10" s="10">
        <v>42695</v>
      </c>
      <c r="P10" s="11" t="str">
        <f>"000310"</f>
        <v>000310</v>
      </c>
      <c r="Q10" s="10">
        <v>42695</v>
      </c>
      <c r="R10" s="11">
        <v>16</v>
      </c>
      <c r="S10" s="11" t="str">
        <f>"003119"</f>
        <v>003119</v>
      </c>
      <c r="T10" s="10">
        <v>43280</v>
      </c>
      <c r="U10" s="14">
        <v>3.9349500000000002</v>
      </c>
      <c r="V10" s="14">
        <v>0.30399999999999999</v>
      </c>
      <c r="W10" s="14">
        <v>3.6309499999999999</v>
      </c>
      <c r="X10" s="11">
        <v>106</v>
      </c>
      <c r="Y10" s="10">
        <v>43283</v>
      </c>
      <c r="Z10" s="11">
        <v>8123609166</v>
      </c>
      <c r="AA10" s="12" t="s">
        <v>79</v>
      </c>
      <c r="AB10" s="11" t="s">
        <v>69</v>
      </c>
      <c r="AC10" s="12" t="s">
        <v>70</v>
      </c>
      <c r="AD10" s="11" t="s">
        <v>53</v>
      </c>
      <c r="AE10" s="12" t="s">
        <v>54</v>
      </c>
      <c r="AF10" s="14">
        <v>3.9349500000000003E-2</v>
      </c>
      <c r="AG10" s="11" t="s">
        <v>60</v>
      </c>
    </row>
    <row r="11" spans="1:33" x14ac:dyDescent="0.2">
      <c r="A11" s="8">
        <v>3209</v>
      </c>
      <c r="B11" s="9" t="s">
        <v>73</v>
      </c>
      <c r="C11" s="10">
        <v>43291</v>
      </c>
      <c r="D11" s="11">
        <v>49</v>
      </c>
      <c r="E11" s="12" t="s">
        <v>34</v>
      </c>
      <c r="F11" s="12" t="s">
        <v>35</v>
      </c>
      <c r="G11" s="12" t="s">
        <v>36</v>
      </c>
      <c r="H11" s="12" t="s">
        <v>37</v>
      </c>
      <c r="I11" s="11" t="s">
        <v>80</v>
      </c>
      <c r="J11" s="12" t="s">
        <v>81</v>
      </c>
      <c r="K11" s="13" t="s">
        <v>49</v>
      </c>
      <c r="L11" s="11" t="str">
        <f>"000302"</f>
        <v>000302</v>
      </c>
      <c r="M11" s="10">
        <v>43160</v>
      </c>
      <c r="N11" s="11" t="str">
        <f>"000026"</f>
        <v>000026</v>
      </c>
      <c r="O11" s="10">
        <v>43264</v>
      </c>
      <c r="P11" s="11" t="str">
        <f>"000063"</f>
        <v>000063</v>
      </c>
      <c r="Q11" s="10">
        <v>43264</v>
      </c>
      <c r="R11" s="11">
        <v>18</v>
      </c>
      <c r="S11" s="11" t="str">
        <f>"003450"</f>
        <v>003450</v>
      </c>
      <c r="T11" s="10">
        <v>43290</v>
      </c>
      <c r="U11" s="14">
        <v>29.844529999999999</v>
      </c>
      <c r="V11" s="14">
        <v>2.7475000000000001</v>
      </c>
      <c r="W11" s="14">
        <v>27.09703</v>
      </c>
      <c r="X11" s="11">
        <v>118</v>
      </c>
      <c r="Y11" s="10">
        <v>43291</v>
      </c>
      <c r="Z11" s="11">
        <v>123456789</v>
      </c>
      <c r="AA11" s="12" t="s">
        <v>82</v>
      </c>
      <c r="AB11" s="11" t="s">
        <v>51</v>
      </c>
      <c r="AC11" s="12" t="s">
        <v>52</v>
      </c>
      <c r="AD11" s="11" t="s">
        <v>53</v>
      </c>
      <c r="AE11" s="12" t="s">
        <v>54</v>
      </c>
      <c r="AF11" s="14">
        <v>0.29844529999999997</v>
      </c>
      <c r="AG11" s="11" t="s">
        <v>46</v>
      </c>
    </row>
    <row r="12" spans="1:33" x14ac:dyDescent="0.2">
      <c r="A12" s="8">
        <v>3242</v>
      </c>
      <c r="B12" s="9" t="s">
        <v>73</v>
      </c>
      <c r="C12" s="10">
        <v>43293</v>
      </c>
      <c r="D12" s="11">
        <v>49</v>
      </c>
      <c r="E12" s="12" t="s">
        <v>34</v>
      </c>
      <c r="F12" s="12" t="s">
        <v>35</v>
      </c>
      <c r="G12" s="12" t="s">
        <v>36</v>
      </c>
      <c r="H12" s="12" t="s">
        <v>37</v>
      </c>
      <c r="I12" s="11" t="s">
        <v>83</v>
      </c>
      <c r="J12" s="12" t="s">
        <v>84</v>
      </c>
      <c r="K12" s="13" t="s">
        <v>49</v>
      </c>
      <c r="L12" s="11" t="str">
        <f>"000299"</f>
        <v>000299</v>
      </c>
      <c r="M12" s="10">
        <v>43164</v>
      </c>
      <c r="N12" s="11" t="str">
        <f>"000041"</f>
        <v>000041</v>
      </c>
      <c r="O12" s="10">
        <v>43280</v>
      </c>
      <c r="P12" s="11" t="str">
        <f>"000104"</f>
        <v>000104</v>
      </c>
      <c r="Q12" s="10">
        <v>43280</v>
      </c>
      <c r="R12" s="11">
        <v>18</v>
      </c>
      <c r="S12" s="11" t="str">
        <f>"003565"</f>
        <v>003565</v>
      </c>
      <c r="T12" s="10">
        <v>43292</v>
      </c>
      <c r="U12" s="14">
        <v>39.845359999999999</v>
      </c>
      <c r="V12" s="14">
        <v>3.7349999999999999</v>
      </c>
      <c r="W12" s="14">
        <v>36.11036</v>
      </c>
      <c r="X12" s="11">
        <v>122</v>
      </c>
      <c r="Y12" s="10">
        <v>43293</v>
      </c>
      <c r="Z12" s="11">
        <v>9638520741</v>
      </c>
      <c r="AA12" s="12" t="s">
        <v>65</v>
      </c>
      <c r="AB12" s="11" t="s">
        <v>51</v>
      </c>
      <c r="AC12" s="12" t="s">
        <v>52</v>
      </c>
      <c r="AD12" s="11" t="s">
        <v>53</v>
      </c>
      <c r="AE12" s="12" t="s">
        <v>54</v>
      </c>
      <c r="AF12" s="14">
        <v>0.39845360000000002</v>
      </c>
      <c r="AG12" s="11" t="s">
        <v>46</v>
      </c>
    </row>
    <row r="13" spans="1:33" x14ac:dyDescent="0.2">
      <c r="A13" s="8">
        <v>3472</v>
      </c>
      <c r="B13" s="9" t="s">
        <v>73</v>
      </c>
      <c r="C13" s="10">
        <v>43299</v>
      </c>
      <c r="D13" s="11">
        <v>49</v>
      </c>
      <c r="E13" s="12" t="s">
        <v>34</v>
      </c>
      <c r="F13" s="12" t="s">
        <v>35</v>
      </c>
      <c r="G13" s="12" t="s">
        <v>36</v>
      </c>
      <c r="H13" s="12" t="s">
        <v>37</v>
      </c>
      <c r="I13" s="11" t="s">
        <v>85</v>
      </c>
      <c r="J13" s="12" t="s">
        <v>86</v>
      </c>
      <c r="K13" s="13" t="s">
        <v>40</v>
      </c>
      <c r="L13" s="11" t="str">
        <f>"000099"</f>
        <v>000099</v>
      </c>
      <c r="M13" s="10">
        <v>41803</v>
      </c>
      <c r="N13" s="11" t="str">
        <f>"00.130"</f>
        <v>00.130</v>
      </c>
      <c r="O13" s="10">
        <v>42732</v>
      </c>
      <c r="P13" s="11" t="str">
        <f>"000368"</f>
        <v>000368</v>
      </c>
      <c r="Q13" s="10">
        <v>42757</v>
      </c>
      <c r="R13" s="11">
        <v>14</v>
      </c>
      <c r="S13" s="11" t="str">
        <f>"003853"</f>
        <v>003853</v>
      </c>
      <c r="T13" s="10">
        <v>43297</v>
      </c>
      <c r="U13" s="14">
        <v>16.992170000000002</v>
      </c>
      <c r="V13" s="14">
        <v>2.34002</v>
      </c>
      <c r="W13" s="14">
        <v>14.652150000000001</v>
      </c>
      <c r="X13" s="11">
        <v>128</v>
      </c>
      <c r="Y13" s="10">
        <v>43299</v>
      </c>
      <c r="Z13" s="11">
        <v>123456789</v>
      </c>
      <c r="AA13" s="12" t="s">
        <v>87</v>
      </c>
      <c r="AB13" s="11" t="s">
        <v>88</v>
      </c>
      <c r="AC13" s="12" t="s">
        <v>89</v>
      </c>
      <c r="AD13" s="11" t="s">
        <v>53</v>
      </c>
      <c r="AE13" s="12" t="s">
        <v>54</v>
      </c>
      <c r="AF13" s="14">
        <v>0.16992170000000001</v>
      </c>
      <c r="AG13" s="11" t="s">
        <v>60</v>
      </c>
    </row>
    <row r="14" spans="1:33" x14ac:dyDescent="0.2">
      <c r="A14" s="8">
        <v>3845</v>
      </c>
      <c r="B14" s="9" t="s">
        <v>73</v>
      </c>
      <c r="C14" s="10">
        <v>43304</v>
      </c>
      <c r="D14" s="11">
        <v>49</v>
      </c>
      <c r="E14" s="12" t="s">
        <v>34</v>
      </c>
      <c r="F14" s="12" t="s">
        <v>35</v>
      </c>
      <c r="G14" s="12" t="s">
        <v>36</v>
      </c>
      <c r="H14" s="12" t="s">
        <v>37</v>
      </c>
      <c r="I14" s="11" t="s">
        <v>90</v>
      </c>
      <c r="J14" s="12" t="s">
        <v>91</v>
      </c>
      <c r="K14" s="13" t="s">
        <v>40</v>
      </c>
      <c r="L14" s="11" t="str">
        <f>"000321"</f>
        <v>000321</v>
      </c>
      <c r="M14" s="10">
        <v>43169</v>
      </c>
      <c r="N14" s="11" t="str">
        <f>"000029"</f>
        <v>000029</v>
      </c>
      <c r="O14" s="10">
        <v>43266</v>
      </c>
      <c r="P14" s="11" t="str">
        <f>"000073"</f>
        <v>000073</v>
      </c>
      <c r="Q14" s="10">
        <v>43269</v>
      </c>
      <c r="R14" s="11">
        <v>17</v>
      </c>
      <c r="S14" s="11" t="str">
        <f>"004197"</f>
        <v>004197</v>
      </c>
      <c r="T14" s="10">
        <v>43302</v>
      </c>
      <c r="U14" s="14">
        <v>10.156499999999999</v>
      </c>
      <c r="V14" s="14">
        <v>0.23300000000000001</v>
      </c>
      <c r="W14" s="14">
        <v>9.9235000000000007</v>
      </c>
      <c r="X14" s="11">
        <v>137</v>
      </c>
      <c r="Y14" s="10">
        <v>43304</v>
      </c>
      <c r="Z14" s="11">
        <v>7410852963</v>
      </c>
      <c r="AA14" s="12" t="s">
        <v>92</v>
      </c>
      <c r="AB14" s="11" t="s">
        <v>93</v>
      </c>
      <c r="AC14" s="12" t="s">
        <v>94</v>
      </c>
      <c r="AD14" s="11" t="s">
        <v>53</v>
      </c>
      <c r="AE14" s="12" t="s">
        <v>54</v>
      </c>
      <c r="AF14" s="14">
        <v>0.10156499999999999</v>
      </c>
      <c r="AG14" s="11" t="s">
        <v>46</v>
      </c>
    </row>
    <row r="15" spans="1:33" x14ac:dyDescent="0.2">
      <c r="A15" s="8">
        <v>4087</v>
      </c>
      <c r="B15" s="9" t="s">
        <v>73</v>
      </c>
      <c r="C15" s="10">
        <v>43308</v>
      </c>
      <c r="D15" s="11">
        <v>49</v>
      </c>
      <c r="E15" s="12" t="s">
        <v>34</v>
      </c>
      <c r="F15" s="12" t="s">
        <v>35</v>
      </c>
      <c r="G15" s="12" t="s">
        <v>36</v>
      </c>
      <c r="H15" s="12" t="s">
        <v>37</v>
      </c>
      <c r="I15" s="11" t="s">
        <v>95</v>
      </c>
      <c r="J15" s="12" t="s">
        <v>96</v>
      </c>
      <c r="K15" s="13" t="s">
        <v>49</v>
      </c>
      <c r="L15" s="11" t="str">
        <f>"000301"</f>
        <v>000301</v>
      </c>
      <c r="M15" s="10">
        <v>43160</v>
      </c>
      <c r="N15" s="11" t="str">
        <f>"000047"</f>
        <v>000047</v>
      </c>
      <c r="O15" s="10">
        <v>43296</v>
      </c>
      <c r="P15" s="11" t="str">
        <f>"000119"</f>
        <v>000119</v>
      </c>
      <c r="Q15" s="10">
        <v>43296</v>
      </c>
      <c r="R15" s="11">
        <v>18</v>
      </c>
      <c r="S15" s="11" t="str">
        <f>"004420"</f>
        <v>004420</v>
      </c>
      <c r="T15" s="10">
        <v>43306</v>
      </c>
      <c r="U15" s="14">
        <v>24.889050000000001</v>
      </c>
      <c r="V15" s="14">
        <v>2.2850000000000001</v>
      </c>
      <c r="W15" s="14">
        <v>22.604050000000001</v>
      </c>
      <c r="X15" s="11">
        <v>145</v>
      </c>
      <c r="Y15" s="10">
        <v>43308</v>
      </c>
      <c r="Z15" s="11">
        <v>9638520741</v>
      </c>
      <c r="AA15" s="12" t="s">
        <v>97</v>
      </c>
      <c r="AB15" s="11" t="s">
        <v>51</v>
      </c>
      <c r="AC15" s="12" t="s">
        <v>52</v>
      </c>
      <c r="AD15" s="11" t="s">
        <v>53</v>
      </c>
      <c r="AE15" s="12" t="s">
        <v>54</v>
      </c>
      <c r="AF15" s="14">
        <v>0.24889050000000001</v>
      </c>
      <c r="AG15" s="11" t="s">
        <v>46</v>
      </c>
    </row>
    <row r="16" spans="1:33" x14ac:dyDescent="0.2">
      <c r="A16" s="8">
        <v>4772</v>
      </c>
      <c r="B16" s="9" t="s">
        <v>98</v>
      </c>
      <c r="C16" s="10">
        <v>43326</v>
      </c>
      <c r="D16" s="11">
        <v>49</v>
      </c>
      <c r="E16" s="12" t="s">
        <v>34</v>
      </c>
      <c r="F16" s="12" t="s">
        <v>35</v>
      </c>
      <c r="G16" s="12" t="s">
        <v>36</v>
      </c>
      <c r="H16" s="12" t="s">
        <v>37</v>
      </c>
      <c r="I16" s="11" t="s">
        <v>99</v>
      </c>
      <c r="J16" s="12" t="s">
        <v>100</v>
      </c>
      <c r="K16" s="13" t="s">
        <v>101</v>
      </c>
      <c r="L16" s="11" t="str">
        <f>"000099"</f>
        <v>000099</v>
      </c>
      <c r="M16" s="10">
        <v>42993</v>
      </c>
      <c r="N16" s="11" t="str">
        <f>"000030"</f>
        <v>000030</v>
      </c>
      <c r="O16" s="10">
        <v>43041</v>
      </c>
      <c r="P16" s="11" t="str">
        <f>"000261"</f>
        <v>000261</v>
      </c>
      <c r="Q16" s="10">
        <v>43041</v>
      </c>
      <c r="R16" s="11">
        <v>17</v>
      </c>
      <c r="S16" s="11" t="str">
        <f>"005093"</f>
        <v>005093</v>
      </c>
      <c r="T16" s="10">
        <v>43322</v>
      </c>
      <c r="U16" s="14">
        <v>14.922790000000001</v>
      </c>
      <c r="V16" s="14">
        <v>1.819</v>
      </c>
      <c r="W16" s="14">
        <v>13.10379</v>
      </c>
      <c r="X16" s="11">
        <v>171</v>
      </c>
      <c r="Y16" s="10">
        <v>43326</v>
      </c>
      <c r="Z16" s="11">
        <v>123456789</v>
      </c>
      <c r="AA16" s="12" t="s">
        <v>102</v>
      </c>
      <c r="AB16" s="11" t="s">
        <v>103</v>
      </c>
      <c r="AC16" s="12" t="s">
        <v>104</v>
      </c>
      <c r="AD16" s="11" t="s">
        <v>53</v>
      </c>
      <c r="AE16" s="12" t="s">
        <v>54</v>
      </c>
      <c r="AF16" s="14">
        <v>0.1492279</v>
      </c>
      <c r="AG16" s="11" t="s">
        <v>60</v>
      </c>
    </row>
    <row r="17" spans="1:33" x14ac:dyDescent="0.2">
      <c r="A17" s="8">
        <v>5217</v>
      </c>
      <c r="B17" s="9" t="s">
        <v>105</v>
      </c>
      <c r="C17" s="10">
        <v>43346</v>
      </c>
      <c r="D17" s="11">
        <v>49</v>
      </c>
      <c r="E17" s="12" t="s">
        <v>34</v>
      </c>
      <c r="F17" s="12" t="s">
        <v>35</v>
      </c>
      <c r="G17" s="12" t="s">
        <v>36</v>
      </c>
      <c r="H17" s="12" t="s">
        <v>37</v>
      </c>
      <c r="I17" s="11" t="s">
        <v>106</v>
      </c>
      <c r="J17" s="12" t="s">
        <v>107</v>
      </c>
      <c r="K17" s="13" t="s">
        <v>49</v>
      </c>
      <c r="L17" s="11" t="str">
        <f>"000297"</f>
        <v>000297</v>
      </c>
      <c r="M17" s="10">
        <v>43160</v>
      </c>
      <c r="N17" s="11" t="str">
        <f>"000073"</f>
        <v>000073</v>
      </c>
      <c r="O17" s="10">
        <v>43326</v>
      </c>
      <c r="P17" s="11" t="str">
        <f>"000153"</f>
        <v>000153</v>
      </c>
      <c r="Q17" s="10">
        <v>43326</v>
      </c>
      <c r="R17" s="11">
        <v>18</v>
      </c>
      <c r="S17" s="11" t="str">
        <f>"005537"</f>
        <v>005537</v>
      </c>
      <c r="T17" s="10">
        <v>43341</v>
      </c>
      <c r="U17" s="14">
        <v>39.853169999999999</v>
      </c>
      <c r="V17" s="14">
        <v>3.6459999999999999</v>
      </c>
      <c r="W17" s="14">
        <v>36.207169999999998</v>
      </c>
      <c r="X17" s="11">
        <v>192</v>
      </c>
      <c r="Y17" s="10">
        <v>43346</v>
      </c>
      <c r="Z17" s="11">
        <v>123456789</v>
      </c>
      <c r="AA17" s="12" t="s">
        <v>65</v>
      </c>
      <c r="AB17" s="11" t="s">
        <v>51</v>
      </c>
      <c r="AC17" s="12" t="s">
        <v>52</v>
      </c>
      <c r="AD17" s="11" t="s">
        <v>53</v>
      </c>
      <c r="AE17" s="12" t="s">
        <v>54</v>
      </c>
      <c r="AF17" s="14">
        <f t="shared" ref="AF17:AF25" si="0">U17/100</f>
        <v>0.39853169999999999</v>
      </c>
      <c r="AG17" s="11" t="s">
        <v>46</v>
      </c>
    </row>
    <row r="18" spans="1:33" x14ac:dyDescent="0.2">
      <c r="A18" s="8">
        <v>5520</v>
      </c>
      <c r="B18" s="9" t="s">
        <v>105</v>
      </c>
      <c r="C18" s="10">
        <v>43361</v>
      </c>
      <c r="D18" s="11">
        <v>49</v>
      </c>
      <c r="E18" s="12" t="s">
        <v>34</v>
      </c>
      <c r="F18" s="12" t="s">
        <v>35</v>
      </c>
      <c r="G18" s="12" t="s">
        <v>36</v>
      </c>
      <c r="H18" s="12" t="s">
        <v>37</v>
      </c>
      <c r="I18" s="11" t="s">
        <v>38</v>
      </c>
      <c r="J18" s="12" t="s">
        <v>39</v>
      </c>
      <c r="K18" s="13" t="s">
        <v>108</v>
      </c>
      <c r="L18" s="11" t="str">
        <f>"000017"</f>
        <v>000017</v>
      </c>
      <c r="M18" s="10">
        <v>43180</v>
      </c>
      <c r="N18" s="11" t="str">
        <f>"000009"</f>
        <v>000009</v>
      </c>
      <c r="O18" s="10">
        <v>43337</v>
      </c>
      <c r="P18" s="11" t="str">
        <f>"000123"</f>
        <v>000123</v>
      </c>
      <c r="Q18" s="10">
        <v>43338</v>
      </c>
      <c r="R18" s="11">
        <v>18</v>
      </c>
      <c r="S18" s="11" t="str">
        <f>"005765"</f>
        <v>005765</v>
      </c>
      <c r="T18" s="10">
        <v>43360</v>
      </c>
      <c r="U18" s="14">
        <v>93.88</v>
      </c>
      <c r="V18" s="14">
        <v>4.4939999999999998</v>
      </c>
      <c r="W18" s="14">
        <v>89.385999999999996</v>
      </c>
      <c r="X18" s="11">
        <v>205</v>
      </c>
      <c r="Y18" s="10">
        <v>43361</v>
      </c>
      <c r="Z18" s="11">
        <v>9448907777</v>
      </c>
      <c r="AA18" s="12" t="s">
        <v>41</v>
      </c>
      <c r="AB18" s="11" t="s">
        <v>42</v>
      </c>
      <c r="AC18" s="12" t="s">
        <v>43</v>
      </c>
      <c r="AD18" s="11" t="s">
        <v>44</v>
      </c>
      <c r="AE18" s="12" t="s">
        <v>45</v>
      </c>
      <c r="AF18" s="14">
        <f t="shared" si="0"/>
        <v>0.93879999999999997</v>
      </c>
      <c r="AG18" s="11" t="s">
        <v>46</v>
      </c>
    </row>
    <row r="19" spans="1:33" x14ac:dyDescent="0.2">
      <c r="A19" s="8">
        <v>5577</v>
      </c>
      <c r="B19" s="9" t="s">
        <v>105</v>
      </c>
      <c r="C19" s="10">
        <v>43369</v>
      </c>
      <c r="D19" s="11">
        <v>49</v>
      </c>
      <c r="E19" s="12" t="s">
        <v>34</v>
      </c>
      <c r="F19" s="12" t="s">
        <v>35</v>
      </c>
      <c r="G19" s="12" t="s">
        <v>36</v>
      </c>
      <c r="H19" s="12" t="s">
        <v>37</v>
      </c>
      <c r="I19" s="11" t="s">
        <v>109</v>
      </c>
      <c r="J19" s="12" t="s">
        <v>110</v>
      </c>
      <c r="K19" s="13" t="s">
        <v>49</v>
      </c>
      <c r="L19" s="11" t="str">
        <f>"000298"</f>
        <v>000298</v>
      </c>
      <c r="M19" s="10">
        <v>43160</v>
      </c>
      <c r="N19" s="11" t="str">
        <f>"000081"</f>
        <v>000081</v>
      </c>
      <c r="O19" s="10">
        <v>43356</v>
      </c>
      <c r="P19" s="11" t="str">
        <f>"000184"</f>
        <v>000184</v>
      </c>
      <c r="Q19" s="10">
        <v>43357</v>
      </c>
      <c r="R19" s="11">
        <v>18</v>
      </c>
      <c r="S19" s="11" t="str">
        <f>"005985"</f>
        <v>005985</v>
      </c>
      <c r="T19" s="10">
        <v>43369</v>
      </c>
      <c r="U19" s="14">
        <v>29.875699999999998</v>
      </c>
      <c r="V19" s="14">
        <v>2.7204999999999999</v>
      </c>
      <c r="W19" s="14">
        <v>27.155200000000001</v>
      </c>
      <c r="X19" s="11">
        <v>212</v>
      </c>
      <c r="Y19" s="10">
        <v>43369</v>
      </c>
      <c r="Z19" s="11">
        <v>9638527410</v>
      </c>
      <c r="AA19" s="12" t="s">
        <v>65</v>
      </c>
      <c r="AB19" s="11" t="s">
        <v>51</v>
      </c>
      <c r="AC19" s="12" t="s">
        <v>52</v>
      </c>
      <c r="AD19" s="11" t="s">
        <v>53</v>
      </c>
      <c r="AE19" s="12" t="s">
        <v>54</v>
      </c>
      <c r="AF19" s="14">
        <f t="shared" si="0"/>
        <v>0.29875699999999999</v>
      </c>
      <c r="AG19" s="11" t="s">
        <v>46</v>
      </c>
    </row>
    <row r="20" spans="1:33" x14ac:dyDescent="0.2">
      <c r="A20" s="8">
        <v>6015</v>
      </c>
      <c r="B20" s="9" t="s">
        <v>111</v>
      </c>
      <c r="C20" s="10">
        <v>43385</v>
      </c>
      <c r="D20" s="11">
        <v>49</v>
      </c>
      <c r="E20" s="12" t="s">
        <v>34</v>
      </c>
      <c r="F20" s="12" t="s">
        <v>35</v>
      </c>
      <c r="G20" s="12" t="s">
        <v>36</v>
      </c>
      <c r="H20" s="12" t="s">
        <v>37</v>
      </c>
      <c r="I20" s="11" t="s">
        <v>112</v>
      </c>
      <c r="J20" s="12" t="s">
        <v>113</v>
      </c>
      <c r="K20" s="13" t="s">
        <v>58</v>
      </c>
      <c r="L20" s="11" t="str">
        <f>"162"</f>
        <v>162</v>
      </c>
      <c r="M20" s="10">
        <v>20</v>
      </c>
      <c r="N20" s="11" t="str">
        <f>"000145"</f>
        <v>000145</v>
      </c>
      <c r="O20" s="10">
        <v>42755</v>
      </c>
      <c r="P20" s="11" t="str">
        <f>"000400"</f>
        <v>000400</v>
      </c>
      <c r="Q20" s="10">
        <v>42757</v>
      </c>
      <c r="R20" s="11">
        <v>16</v>
      </c>
      <c r="S20" s="11" t="str">
        <f>"000081"</f>
        <v>000081</v>
      </c>
      <c r="T20" s="10">
        <v>42830</v>
      </c>
      <c r="U20" s="14">
        <v>13.68</v>
      </c>
      <c r="V20" s="14">
        <v>1.3680000000000001</v>
      </c>
      <c r="W20" s="14">
        <v>12.311999999999999</v>
      </c>
      <c r="X20" s="11">
        <v>233</v>
      </c>
      <c r="Y20" s="10">
        <v>43385</v>
      </c>
      <c r="Z20" s="11">
        <v>123456789</v>
      </c>
      <c r="AA20" s="12" t="s">
        <v>114</v>
      </c>
      <c r="AB20" s="11" t="s">
        <v>42</v>
      </c>
      <c r="AC20" s="12" t="s">
        <v>43</v>
      </c>
      <c r="AD20" s="11" t="s">
        <v>53</v>
      </c>
      <c r="AE20" s="12" t="s">
        <v>54</v>
      </c>
      <c r="AF20" s="14">
        <f t="shared" si="0"/>
        <v>0.1368</v>
      </c>
      <c r="AG20" s="11" t="s">
        <v>60</v>
      </c>
    </row>
    <row r="21" spans="1:33" x14ac:dyDescent="0.2">
      <c r="A21" s="8">
        <v>6527</v>
      </c>
      <c r="B21" s="9" t="s">
        <v>111</v>
      </c>
      <c r="C21" s="10">
        <v>43389</v>
      </c>
      <c r="D21" s="11">
        <v>49</v>
      </c>
      <c r="E21" s="12" t="s">
        <v>34</v>
      </c>
      <c r="F21" s="12" t="s">
        <v>35</v>
      </c>
      <c r="G21" s="12" t="s">
        <v>36</v>
      </c>
      <c r="H21" s="12" t="s">
        <v>37</v>
      </c>
      <c r="I21" s="11" t="s">
        <v>115</v>
      </c>
      <c r="J21" s="12" t="s">
        <v>116</v>
      </c>
      <c r="K21" s="13" t="s">
        <v>40</v>
      </c>
      <c r="L21" s="11" t="str">
        <f>"000149"</f>
        <v>000149</v>
      </c>
      <c r="M21" s="10">
        <v>42627</v>
      </c>
      <c r="N21" s="11" t="str">
        <f>"000064"</f>
        <v>000064</v>
      </c>
      <c r="O21" s="10">
        <v>42885</v>
      </c>
      <c r="P21" s="11" t="str">
        <f>"000106"</f>
        <v>000106</v>
      </c>
      <c r="Q21" s="10">
        <v>42886</v>
      </c>
      <c r="R21" s="11">
        <v>16</v>
      </c>
      <c r="S21" s="11" t="str">
        <f>"006550"</f>
        <v>006550</v>
      </c>
      <c r="T21" s="10">
        <v>43383</v>
      </c>
      <c r="U21" s="14">
        <v>2.81175</v>
      </c>
      <c r="V21" s="14">
        <v>0.23154</v>
      </c>
      <c r="W21" s="14">
        <v>2.5802100000000001</v>
      </c>
      <c r="X21" s="11">
        <v>243</v>
      </c>
      <c r="Y21" s="10">
        <v>43389</v>
      </c>
      <c r="Z21" s="11">
        <v>123456789</v>
      </c>
      <c r="AA21" s="12" t="s">
        <v>117</v>
      </c>
      <c r="AB21" s="11" t="s">
        <v>69</v>
      </c>
      <c r="AC21" s="12" t="s">
        <v>70</v>
      </c>
      <c r="AD21" s="11" t="s">
        <v>53</v>
      </c>
      <c r="AE21" s="12" t="s">
        <v>54</v>
      </c>
      <c r="AF21" s="14">
        <f t="shared" si="0"/>
        <v>2.81175E-2</v>
      </c>
      <c r="AG21" s="11" t="s">
        <v>60</v>
      </c>
    </row>
    <row r="22" spans="1:33" x14ac:dyDescent="0.2">
      <c r="A22" s="8">
        <v>7207</v>
      </c>
      <c r="B22" s="9" t="s">
        <v>118</v>
      </c>
      <c r="C22" s="10">
        <v>43420</v>
      </c>
      <c r="D22" s="11">
        <v>49</v>
      </c>
      <c r="E22" s="12" t="s">
        <v>34</v>
      </c>
      <c r="F22" s="12" t="s">
        <v>35</v>
      </c>
      <c r="G22" s="12" t="s">
        <v>36</v>
      </c>
      <c r="H22" s="12" t="s">
        <v>37</v>
      </c>
      <c r="I22" s="11" t="s">
        <v>119</v>
      </c>
      <c r="J22" s="12" t="s">
        <v>120</v>
      </c>
      <c r="K22" s="13" t="s">
        <v>40</v>
      </c>
      <c r="L22" s="11" t="str">
        <f>"000.17"</f>
        <v>000.17</v>
      </c>
      <c r="M22" s="10">
        <v>42510</v>
      </c>
      <c r="N22" s="11" t="str">
        <f>"000065"</f>
        <v>000065</v>
      </c>
      <c r="O22" s="10">
        <v>42885</v>
      </c>
      <c r="P22" s="11" t="str">
        <f>"000105"</f>
        <v>000105</v>
      </c>
      <c r="Q22" s="10">
        <v>42885</v>
      </c>
      <c r="R22" s="11">
        <v>16</v>
      </c>
      <c r="S22" s="11" t="str">
        <f>"007280"</f>
        <v>007280</v>
      </c>
      <c r="T22" s="10">
        <v>43407</v>
      </c>
      <c r="U22" s="14">
        <v>17.54</v>
      </c>
      <c r="V22" s="14">
        <v>1.28294</v>
      </c>
      <c r="W22" s="14">
        <v>16.257059999999999</v>
      </c>
      <c r="X22" s="11">
        <v>266</v>
      </c>
      <c r="Y22" s="10">
        <v>43420</v>
      </c>
      <c r="Z22" s="11">
        <v>123456789</v>
      </c>
      <c r="AA22" s="12" t="s">
        <v>121</v>
      </c>
      <c r="AB22" s="11" t="s">
        <v>69</v>
      </c>
      <c r="AC22" s="12" t="s">
        <v>70</v>
      </c>
      <c r="AD22" s="11" t="s">
        <v>53</v>
      </c>
      <c r="AE22" s="12" t="s">
        <v>54</v>
      </c>
      <c r="AF22" s="14">
        <f t="shared" si="0"/>
        <v>0.1754</v>
      </c>
      <c r="AG22" s="11" t="s">
        <v>60</v>
      </c>
    </row>
    <row r="23" spans="1:33" x14ac:dyDescent="0.2">
      <c r="A23" s="8">
        <v>7316</v>
      </c>
      <c r="B23" s="9" t="s">
        <v>118</v>
      </c>
      <c r="C23" s="10">
        <v>43424</v>
      </c>
      <c r="D23" s="11">
        <v>49</v>
      </c>
      <c r="E23" s="12" t="s">
        <v>34</v>
      </c>
      <c r="F23" s="12" t="s">
        <v>35</v>
      </c>
      <c r="G23" s="12" t="s">
        <v>36</v>
      </c>
      <c r="H23" s="12" t="s">
        <v>37</v>
      </c>
      <c r="I23" s="11" t="s">
        <v>122</v>
      </c>
      <c r="J23" s="12" t="s">
        <v>123</v>
      </c>
      <c r="K23" s="13" t="s">
        <v>124</v>
      </c>
      <c r="L23" s="11" t="str">
        <f>"000014"</f>
        <v>000014</v>
      </c>
      <c r="M23" s="10">
        <v>43223</v>
      </c>
      <c r="N23" s="11" t="str">
        <f>"000016"</f>
        <v>000016</v>
      </c>
      <c r="O23" s="10">
        <v>43225</v>
      </c>
      <c r="P23" s="11" t="str">
        <f>"000027"</f>
        <v>000027</v>
      </c>
      <c r="Q23" s="10">
        <v>43225</v>
      </c>
      <c r="R23" s="11">
        <v>18</v>
      </c>
      <c r="S23" s="11" t="str">
        <f>"007207"</f>
        <v>007207</v>
      </c>
      <c r="T23" s="10">
        <v>43404</v>
      </c>
      <c r="U23" s="14">
        <v>29.844280000000001</v>
      </c>
      <c r="V23" s="14">
        <v>2.794</v>
      </c>
      <c r="W23" s="14">
        <v>27.050280000000001</v>
      </c>
      <c r="X23" s="11">
        <v>271</v>
      </c>
      <c r="Y23" s="10">
        <v>43424</v>
      </c>
      <c r="Z23" s="11">
        <v>123456789</v>
      </c>
      <c r="AA23" s="12" t="s">
        <v>125</v>
      </c>
      <c r="AB23" s="11" t="s">
        <v>42</v>
      </c>
      <c r="AC23" s="12" t="s">
        <v>43</v>
      </c>
      <c r="AD23" s="11" t="s">
        <v>53</v>
      </c>
      <c r="AE23" s="12" t="s">
        <v>54</v>
      </c>
      <c r="AF23" s="14">
        <f t="shared" si="0"/>
        <v>0.29844280000000001</v>
      </c>
      <c r="AG23" s="11" t="s">
        <v>126</v>
      </c>
    </row>
    <row r="24" spans="1:33" x14ac:dyDescent="0.2">
      <c r="A24" s="8">
        <v>8572</v>
      </c>
      <c r="B24" s="9" t="s">
        <v>127</v>
      </c>
      <c r="C24" s="10">
        <v>43479</v>
      </c>
      <c r="D24" s="11">
        <v>49</v>
      </c>
      <c r="E24" s="12" t="s">
        <v>34</v>
      </c>
      <c r="F24" s="12" t="s">
        <v>35</v>
      </c>
      <c r="G24" s="12" t="s">
        <v>36</v>
      </c>
      <c r="H24" s="12" t="s">
        <v>37</v>
      </c>
      <c r="I24" s="11" t="s">
        <v>128</v>
      </c>
      <c r="J24" s="12" t="s">
        <v>129</v>
      </c>
      <c r="K24" s="13" t="s">
        <v>101</v>
      </c>
      <c r="L24" s="11" t="str">
        <f>"000287"</f>
        <v>000287</v>
      </c>
      <c r="M24" s="10">
        <v>43460</v>
      </c>
      <c r="N24" s="11" t="str">
        <f>"000154"</f>
        <v>000154</v>
      </c>
      <c r="O24" s="10">
        <v>43460</v>
      </c>
      <c r="P24" s="11" t="str">
        <f>"000280"</f>
        <v>000280</v>
      </c>
      <c r="Q24" s="10">
        <v>43460</v>
      </c>
      <c r="R24" s="11"/>
      <c r="S24" s="11" t="str">
        <f>"008691"</f>
        <v>008691</v>
      </c>
      <c r="T24" s="10">
        <v>43476</v>
      </c>
      <c r="U24" s="14">
        <v>32.25956</v>
      </c>
      <c r="V24" s="14">
        <v>3.4941300000000002</v>
      </c>
      <c r="W24" s="14">
        <v>28.765429999999999</v>
      </c>
      <c r="X24" s="11">
        <v>322</v>
      </c>
      <c r="Y24" s="10">
        <v>43479</v>
      </c>
      <c r="Z24" s="11">
        <v>123456789</v>
      </c>
      <c r="AA24" s="12" t="s">
        <v>130</v>
      </c>
      <c r="AB24" s="11" t="s">
        <v>131</v>
      </c>
      <c r="AC24" s="12" t="s">
        <v>132</v>
      </c>
      <c r="AD24" s="11" t="s">
        <v>53</v>
      </c>
      <c r="AE24" s="12" t="s">
        <v>54</v>
      </c>
      <c r="AF24" s="14">
        <f t="shared" si="0"/>
        <v>0.32259559999999998</v>
      </c>
      <c r="AG24" s="11" t="s">
        <v>126</v>
      </c>
    </row>
    <row r="25" spans="1:33" x14ac:dyDescent="0.2">
      <c r="A25" s="8">
        <v>9730</v>
      </c>
      <c r="B25" s="9" t="s">
        <v>133</v>
      </c>
      <c r="C25" s="10">
        <v>43540</v>
      </c>
      <c r="D25" s="11">
        <v>49</v>
      </c>
      <c r="E25" s="12" t="s">
        <v>34</v>
      </c>
      <c r="F25" s="12" t="s">
        <v>35</v>
      </c>
      <c r="G25" s="12" t="s">
        <v>36</v>
      </c>
      <c r="H25" s="12" t="s">
        <v>37</v>
      </c>
      <c r="I25" s="11" t="s">
        <v>134</v>
      </c>
      <c r="J25" s="12" t="s">
        <v>135</v>
      </c>
      <c r="K25" s="13" t="s">
        <v>49</v>
      </c>
      <c r="L25" s="11" t="str">
        <f>"000145"</f>
        <v>000145</v>
      </c>
      <c r="M25" s="10">
        <v>43382</v>
      </c>
      <c r="N25" s="11" t="str">
        <f>"000188"</f>
        <v>000188</v>
      </c>
      <c r="O25" s="10">
        <v>43509</v>
      </c>
      <c r="P25" s="11" t="str">
        <f>"000344"</f>
        <v>000344</v>
      </c>
      <c r="Q25" s="10">
        <v>43509</v>
      </c>
      <c r="R25" s="11"/>
      <c r="S25" s="11" t="str">
        <f>"000255"</f>
        <v>000255</v>
      </c>
      <c r="T25" s="10">
        <v>43564</v>
      </c>
      <c r="U25" s="14">
        <v>3.6988799999999999</v>
      </c>
      <c r="V25" s="14">
        <v>0.27166000000000001</v>
      </c>
      <c r="W25" s="14">
        <v>3.4272200000000002</v>
      </c>
      <c r="X25" s="11">
        <v>377</v>
      </c>
      <c r="Y25" s="10">
        <v>43540</v>
      </c>
      <c r="Z25" s="11">
        <v>123456789</v>
      </c>
      <c r="AA25" s="12" t="s">
        <v>136</v>
      </c>
      <c r="AB25" s="11" t="s">
        <v>69</v>
      </c>
      <c r="AC25" s="12" t="s">
        <v>70</v>
      </c>
      <c r="AD25" s="11" t="s">
        <v>53</v>
      </c>
      <c r="AE25" s="12" t="s">
        <v>54</v>
      </c>
      <c r="AF25" s="14">
        <f t="shared" si="0"/>
        <v>3.6988800000000002E-2</v>
      </c>
      <c r="AG25" s="11" t="s">
        <v>126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2019-06-12T11:10:22Z</dcterms:modified>
</cp:coreProperties>
</file>