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1" i="1" l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<sst xmlns="http://schemas.openxmlformats.org/spreadsheetml/2006/main" count="593" uniqueCount="181">
  <si>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</si>
  <si>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</si>
  <si>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</si>
  <si>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</si>
  <si>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</si>
  <si>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</si>
  <si>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</si>
  <si>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</si>
  <si>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</si>
  <si>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</si>
  <si>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</si>
  <si>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</si>
  <si>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</si>
  <si>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</si>
  <si>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</si>
  <si>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</si>
  <si>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</si>
  <si>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</si>
  <si>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</si>
  <si>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</si>
  <si>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</si>
  <si>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</si>
  <si>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</si>
  <si>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</si>
  <si>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</si>
  <si>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</si>
  <si>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</si>
  <si>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</si>
  <si>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</si>
  <si>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</si>
  <si>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</si>
  <si>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</si>
  <si>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</si>
  <si>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</si>
  <si>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Bennigana Halli</t>
  </si>
  <si>
    <t>C V Raman Nagara</t>
  </si>
  <si>
    <t>East</t>
  </si>
  <si>
    <t>050-16-000024</t>
  </si>
  <si>
    <t>SINKING OF BOREWELL IN WARD NO 50</t>
  </si>
  <si>
    <t>Water &amp; Sanitary</t>
  </si>
  <si>
    <t>YH Krishna</t>
  </si>
  <si>
    <t>P1802</t>
  </si>
  <si>
    <t>Water Supply New Areas</t>
  </si>
  <si>
    <t>ddo084</t>
  </si>
  <si>
    <t xml:space="preserve"> Assistant Executive Engineer C V Raman Nagar East Zone</t>
  </si>
  <si>
    <t>Pending</t>
  </si>
  <si>
    <t>050-16-000013</t>
  </si>
  <si>
    <t>LABELING TO NAME BOARDS IN WARD NO 50</t>
  </si>
  <si>
    <t>Roads &amp; Drivablility</t>
  </si>
  <si>
    <t>P Suresh Babu</t>
  </si>
  <si>
    <t>P1771</t>
  </si>
  <si>
    <t>Zone Works - POW Works</t>
  </si>
  <si>
    <t>May</t>
  </si>
  <si>
    <t>050-16-000017</t>
  </si>
  <si>
    <t>COMPREHENSIVE DEVELOPMENT TO ROADS AND DRAINS IN WARD NO 50</t>
  </si>
  <si>
    <t>MS Venkatesh</t>
  </si>
  <si>
    <t>P3106</t>
  </si>
  <si>
    <t>Nagarothana Works</t>
  </si>
  <si>
    <t>Spill Over</t>
  </si>
  <si>
    <t>050-16-000016</t>
  </si>
  <si>
    <t>ENGAGING TRACTOR AND LABOUR FOR WARD MAINTENANCE IN WARD NO 50</t>
  </si>
  <si>
    <t>Other Ward Works</t>
  </si>
  <si>
    <t>Venkatesh</t>
  </si>
  <si>
    <t>June</t>
  </si>
  <si>
    <t>050-16-000010</t>
  </si>
  <si>
    <t>DESILTING OF DRAINS AND CULVERTS AT KASTURINAGAR AND SURROUNDING AREA IN WARD NO 50</t>
  </si>
  <si>
    <t>Footpaths &amp; Walkability</t>
  </si>
  <si>
    <t>B Bharath</t>
  </si>
  <si>
    <t>050-16-000008</t>
  </si>
  <si>
    <t>DESILTING OF ROAD SIDE DRAIN AND CULVERT AT CHANNASANDRA MAIN ROAD AND SURROUNDING AREA IN WARD NO 50</t>
  </si>
  <si>
    <t>S Venkatesh</t>
  </si>
  <si>
    <t>July</t>
  </si>
  <si>
    <t>050-16-000014</t>
  </si>
  <si>
    <t>EMERGENCY WORKS</t>
  </si>
  <si>
    <t>GM Nandakumar</t>
  </si>
  <si>
    <t>314-12-000012</t>
  </si>
  <si>
    <t>Annual Street light maintenance at ward no 50 Package-E12</t>
  </si>
  <si>
    <t>KEERTHI ELECTRICALS</t>
  </si>
  <si>
    <t>P0300</t>
  </si>
  <si>
    <t>M and R to Street Lights - Replacement of Burnt Bulbs etc. (Package)</t>
  </si>
  <si>
    <t>ddo089</t>
  </si>
  <si>
    <t xml:space="preserve"> Assistant Executive Engineer Electrical East Zone</t>
  </si>
  <si>
    <t>050-16-000001</t>
  </si>
  <si>
    <t>Operation and Maintenance of street lights at Bennaganahalli area ward no. 50 Package E21 for one year.</t>
  </si>
  <si>
    <t>M/s Newtech Engineers</t>
  </si>
  <si>
    <t>050-16-000025</t>
  </si>
  <si>
    <t>OPERATION AND MAINTENANCE OF STREET LIGHTS ON OUTER RING ROAD FROM BEL CIRCLE TO BENNEGANAHALLI FLY OVER PACKAGE E ORR FOR ONE YEAR</t>
  </si>
  <si>
    <t>M/s Himagirisree Electricals</t>
  </si>
  <si>
    <t>August</t>
  </si>
  <si>
    <t>050-17-000025</t>
  </si>
  <si>
    <t>Providing Children Play equipments and other developments to Triangular Park between 6th and 7th main Corner Sadanandanagar in ward No. 50.</t>
  </si>
  <si>
    <t>TECHNICAL MANAGER KRIDL-2</t>
  </si>
  <si>
    <t>P0190</t>
  </si>
  <si>
    <t>Works sanctioned by Hon Mayor</t>
  </si>
  <si>
    <t>ddo075</t>
  </si>
  <si>
    <t xml:space="preserve"> Executive Engineer Project East Zone</t>
  </si>
  <si>
    <t>050-17-000027</t>
  </si>
  <si>
    <t>Providing pathway and other development works at Triangular Park between 6th and 7th Main Corner Sadashivanagar in ward No. 50.</t>
  </si>
  <si>
    <t>Technical Manager KRIDL-2</t>
  </si>
  <si>
    <t>050-17-000020</t>
  </si>
  <si>
    <t>Construction of Yoga Centre Shelter and other Development works in Green View Park Kasthurinagar in ward no 50</t>
  </si>
  <si>
    <t>050-17-000078</t>
  </si>
  <si>
    <t>Providing CC Camera at Garbage Block Spots in ward no 50</t>
  </si>
  <si>
    <t>Crime &amp; Safety</t>
  </si>
  <si>
    <t>KRIDL</t>
  </si>
  <si>
    <t>P3110</t>
  </si>
  <si>
    <t>14th Finance Commission Grant Works</t>
  </si>
  <si>
    <t>Current</t>
  </si>
  <si>
    <t>September</t>
  </si>
  <si>
    <t>050-17-000019</t>
  </si>
  <si>
    <t>Providing M S Safety grill and other development works at Green View Park Kasthurinagar in ward no 50</t>
  </si>
  <si>
    <t>Trees, Parks &amp; Playgrounds</t>
  </si>
  <si>
    <t>050-17-000028</t>
  </si>
  <si>
    <t>Providing Gym equipments and other works Triangular Park between 6th and 7th Main Corner Sadanandanagar in ward No. 50.</t>
  </si>
  <si>
    <t>050-17-000076</t>
  </si>
  <si>
    <t>Providing Drinking water supply through water tanker in ward no 50</t>
  </si>
  <si>
    <t>Drinking Water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</si>
  <si>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</si>
  <si>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</si>
  <si>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050-15-000014</t>
  </si>
  <si>
    <t xml:space="preserve"> Providing street lighting accessories to Bennagana halli ward 50 </t>
  </si>
  <si>
    <t>M/s Sri Swasthik Electricals</t>
  </si>
  <si>
    <t>P1828</t>
  </si>
  <si>
    <t>Provision of Additional Fittings Streetlights</t>
  </si>
  <si>
    <t>050-17-000018</t>
  </si>
  <si>
    <t>Providing roofing to open gym for elders and other developmental works to Green view park Kasthuri nagar in ward no 50</t>
  </si>
  <si>
    <t>050-17-000023</t>
  </si>
  <si>
    <t>Providing M.S Safety grill and other development work Western side of Green view park Kasturinagar in ward No. 50.</t>
  </si>
  <si>
    <t>050-17-000029</t>
  </si>
  <si>
    <t>Improvement Electrical works to parks in ward No. 50.</t>
  </si>
  <si>
    <t>M/s KRIDL</t>
  </si>
  <si>
    <t>October</t>
  </si>
  <si>
    <t>050-16-000003</t>
  </si>
  <si>
    <t>DESILTING OF ROAD SIDE DRAIN AND CULVERTS AT 8TH CROSS AND 9TH CROSS GAJENDRA NAGAR AND SURROUNDING AREA IN WARD NO 50</t>
  </si>
  <si>
    <t>November</t>
  </si>
  <si>
    <t>050-18-000063</t>
  </si>
  <si>
    <t>Providing fencing and beautification around indira canteen at old Byyappanahalli in ward No 50</t>
  </si>
  <si>
    <t>Indira Canteen</t>
  </si>
  <si>
    <t>050-17-000022</t>
  </si>
  <si>
    <t>Sinking of Borewell in High tension Park and development works in Green view park Kasthuri nagar in ward No. 50.</t>
  </si>
  <si>
    <t>December</t>
  </si>
  <si>
    <t>050-16-000011</t>
  </si>
  <si>
    <t>IMPROVEMENTS AND DESILTING OF DRAIN AND CULVERTS AT MALLAPPA GARDEN AND SURROUNDING AREA IN WARD NO 50</t>
  </si>
  <si>
    <t>ddo083</t>
  </si>
  <si>
    <t xml:space="preserve"> Assistant Executive Engineer J B Nagar East Zon</t>
  </si>
  <si>
    <t>February</t>
  </si>
  <si>
    <t>050-17-000044</t>
  </si>
  <si>
    <t>Desilting and Repairs of drains near Sadanandanagar Water tank park and surrounding area in Ward No.50</t>
  </si>
  <si>
    <t>KS Venkatachala</t>
  </si>
  <si>
    <t>050-17-000046</t>
  </si>
  <si>
    <t>Construction of New Culvert and Desilting of drains at 4th main of Kasturinagar Service</t>
  </si>
  <si>
    <t>C Suresh</t>
  </si>
  <si>
    <t>050-17-000032</t>
  </si>
  <si>
    <t>Construction of drain and desilting of drains in AK colony and surrounding area in ward no 50</t>
  </si>
  <si>
    <t>050-17-000042</t>
  </si>
  <si>
    <t>Construction of culvert and providing covering slabs in Annayappa road and surrounding area at Old Byappanahalli, in Ward No.50</t>
  </si>
  <si>
    <t>050-17-000047</t>
  </si>
  <si>
    <t>Desilting and Re-construtions of drains in 3rd main of OMBR layout in Ward No.50</t>
  </si>
  <si>
    <t>Saravana</t>
  </si>
  <si>
    <t>050-17-000031</t>
  </si>
  <si>
    <t>Repairs to culvert and desilting of drain in 2nd main road at old byappanahalli near maruthi medicals in ward no 50</t>
  </si>
  <si>
    <t>Venugopal</t>
  </si>
  <si>
    <t>050-17-000038</t>
  </si>
  <si>
    <t>Desilting of Strom Water drain in Ambedkar Nagar in Ward No.50</t>
  </si>
  <si>
    <t>Venugopala</t>
  </si>
  <si>
    <t>March</t>
  </si>
  <si>
    <t>050-18-000006</t>
  </si>
  <si>
    <t>Providing Cement Concrete to cross roads of Channasandra in ward no 50</t>
  </si>
  <si>
    <t>GCS Construction (Sri Gopal Chandra)</t>
  </si>
  <si>
    <t>P3297</t>
  </si>
  <si>
    <t>14th Finance Commission Grants - SWD Works</t>
  </si>
  <si>
    <t>050-18-000002</t>
  </si>
  <si>
    <t>Maintenance Park at 1st main road Kasturinagara in ward no 50</t>
  </si>
  <si>
    <t>Raj Kumar N</t>
  </si>
  <si>
    <t>P3292</t>
  </si>
  <si>
    <t>14th Finance Commission Works - Community Property Maintenance (including Parks)</t>
  </si>
  <si>
    <t>050-17-000043</t>
  </si>
  <si>
    <t>Construction of SSM drains and Desilting of drains at 4th J cross, in Kasturinagar and surrounding area in Ward No.50</t>
  </si>
  <si>
    <t>Balaji K</t>
  </si>
  <si>
    <t>050-17-000048</t>
  </si>
  <si>
    <t>Desilting and Re-construtions of drains at 5th cross, 8th main jointing are) in Sadanandanagar in Ward No.50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</si>
</sst>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workbookViewId="0">
      <pane ySplit="1" topLeftCell="A2" activePane="bottomLeft" state="frozen"/>
      <selection activeCell="H1" sqref="H1"/>
      <selection pane="bottomLeft" activeCell="D7" sqref="D7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514</v>
      </c>
      <c r="B2" s="9" t="s">
        <v>33</v>
      </c>
      <c r="C2" s="10">
        <v>43203</v>
      </c>
      <c r="D2" s="11">
        <v>50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"000067"</f>
        <v>000067</v>
      </c>
      <c r="M2" s="10">
        <v>42569</v>
      </c>
      <c r="N2" s="11" t="str">
        <f>"000095"</f>
        <v>000095</v>
      </c>
      <c r="O2" s="10">
        <v>42671</v>
      </c>
      <c r="P2" s="11" t="str">
        <f>"000138"</f>
        <v>000138</v>
      </c>
      <c r="Q2" s="10">
        <v>42679</v>
      </c>
      <c r="R2" s="11">
        <v>16</v>
      </c>
      <c r="S2" s="11" t="str">
        <f>"000375"</f>
        <v>000375</v>
      </c>
      <c r="T2" s="10">
        <v>43196</v>
      </c>
      <c r="U2" s="14">
        <v>4.7678799999999999</v>
      </c>
      <c r="V2" s="14">
        <v>0.30108000000000001</v>
      </c>
      <c r="W2" s="14">
        <v>4.4668000000000001</v>
      </c>
      <c r="X2" s="11">
        <v>20</v>
      </c>
      <c r="Y2" s="10">
        <v>43203</v>
      </c>
      <c r="Z2" s="11">
        <v>9845135453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4.76788E-2</v>
      </c>
      <c r="AG2" s="11" t="s">
        <v>45</v>
      </c>
    </row>
    <row r="3" spans="1:33" x14ac:dyDescent="0.2">
      <c r="A3" s="8">
        <v>608</v>
      </c>
      <c r="B3" s="9" t="s">
        <v>33</v>
      </c>
      <c r="C3" s="10">
        <v>43214</v>
      </c>
      <c r="D3" s="11">
        <v>50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48</v>
      </c>
      <c r="L3" s="11" t="str">
        <f>"000038"</f>
        <v>000038</v>
      </c>
      <c r="M3" s="10">
        <v>42541</v>
      </c>
      <c r="N3" s="11" t="str">
        <f>"000069"</f>
        <v>000069</v>
      </c>
      <c r="O3" s="10">
        <v>42570</v>
      </c>
      <c r="P3" s="11" t="str">
        <f>"000062"</f>
        <v>000062</v>
      </c>
      <c r="Q3" s="10">
        <v>42581</v>
      </c>
      <c r="R3" s="11">
        <v>16</v>
      </c>
      <c r="S3" s="11" t="str">
        <f>"000523"</f>
        <v>000523</v>
      </c>
      <c r="T3" s="10">
        <v>43203</v>
      </c>
      <c r="U3" s="14">
        <v>1.8079000000000001</v>
      </c>
      <c r="V3" s="14">
        <v>0.11890000000000001</v>
      </c>
      <c r="W3" s="14">
        <v>1.6890000000000001</v>
      </c>
      <c r="X3" s="11">
        <v>23</v>
      </c>
      <c r="Y3" s="10">
        <v>43214</v>
      </c>
      <c r="Z3" s="11">
        <v>9738426262</v>
      </c>
      <c r="AA3" s="12" t="s">
        <v>49</v>
      </c>
      <c r="AB3" s="11" t="s">
        <v>50</v>
      </c>
      <c r="AC3" s="12" t="s">
        <v>51</v>
      </c>
      <c r="AD3" s="11" t="s">
        <v>43</v>
      </c>
      <c r="AE3" s="12" t="s">
        <v>44</v>
      </c>
      <c r="AF3" s="14">
        <v>1.8079000000000001E-2</v>
      </c>
      <c r="AG3" s="11" t="s">
        <v>45</v>
      </c>
    </row>
    <row r="4" spans="1:33" x14ac:dyDescent="0.2">
      <c r="A4" s="8">
        <v>945</v>
      </c>
      <c r="B4" s="9" t="s">
        <v>52</v>
      </c>
      <c r="C4" s="10">
        <v>43229</v>
      </c>
      <c r="D4" s="11">
        <v>50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53</v>
      </c>
      <c r="J4" s="12" t="s">
        <v>54</v>
      </c>
      <c r="K4" s="13" t="s">
        <v>48</v>
      </c>
      <c r="L4" s="11" t="str">
        <f>"000099"</f>
        <v>000099</v>
      </c>
      <c r="M4" s="10">
        <v>43132</v>
      </c>
      <c r="N4" s="11" t="str">
        <f>"000009"</f>
        <v>000009</v>
      </c>
      <c r="O4" s="10">
        <v>43200</v>
      </c>
      <c r="P4" s="11" t="str">
        <f>"000014"</f>
        <v>000014</v>
      </c>
      <c r="Q4" s="10">
        <v>43200</v>
      </c>
      <c r="R4" s="11">
        <v>16</v>
      </c>
      <c r="S4" s="11" t="str">
        <f>"001328"</f>
        <v>001328</v>
      </c>
      <c r="T4" s="10">
        <v>43229</v>
      </c>
      <c r="U4" s="14">
        <v>449.21832999999998</v>
      </c>
      <c r="V4" s="14">
        <v>9.4038299999999992</v>
      </c>
      <c r="W4" s="14">
        <v>439.81450000000001</v>
      </c>
      <c r="X4" s="11">
        <v>47</v>
      </c>
      <c r="Y4" s="10">
        <v>43229</v>
      </c>
      <c r="Z4" s="11">
        <v>123456789</v>
      </c>
      <c r="AA4" s="12" t="s">
        <v>55</v>
      </c>
      <c r="AB4" s="11" t="s">
        <v>56</v>
      </c>
      <c r="AC4" s="12" t="s">
        <v>57</v>
      </c>
      <c r="AD4" s="11" t="s">
        <v>43</v>
      </c>
      <c r="AE4" s="12" t="s">
        <v>44</v>
      </c>
      <c r="AF4" s="14">
        <v>4.4921832999999998</v>
      </c>
      <c r="AG4" s="11" t="s">
        <v>58</v>
      </c>
    </row>
    <row r="5" spans="1:33" x14ac:dyDescent="0.2">
      <c r="A5" s="8">
        <v>1110</v>
      </c>
      <c r="B5" s="9" t="s">
        <v>52</v>
      </c>
      <c r="C5" s="10">
        <v>43230</v>
      </c>
      <c r="D5" s="11">
        <v>50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59</v>
      </c>
      <c r="J5" s="12" t="s">
        <v>60</v>
      </c>
      <c r="K5" s="13" t="s">
        <v>61</v>
      </c>
      <c r="L5" s="11" t="str">
        <f>"000022"</f>
        <v>000022</v>
      </c>
      <c r="M5" s="10">
        <v>42494</v>
      </c>
      <c r="N5" s="11" t="str">
        <f>"000110"</f>
        <v>000110</v>
      </c>
      <c r="O5" s="10">
        <v>42735</v>
      </c>
      <c r="P5" s="11" t="str">
        <f>"000156"</f>
        <v>000156</v>
      </c>
      <c r="Q5" s="10">
        <v>42735</v>
      </c>
      <c r="R5" s="11">
        <v>16</v>
      </c>
      <c r="S5" s="11" t="str">
        <f>"001144"</f>
        <v>001144</v>
      </c>
      <c r="T5" s="10">
        <v>43227</v>
      </c>
      <c r="U5" s="14">
        <v>0.80618999999999996</v>
      </c>
      <c r="V5" s="14">
        <v>4.9189999999999998E-2</v>
      </c>
      <c r="W5" s="14">
        <v>0.75700000000000001</v>
      </c>
      <c r="X5" s="11">
        <v>48</v>
      </c>
      <c r="Y5" s="10">
        <v>43230</v>
      </c>
      <c r="Z5" s="11">
        <v>9902704696</v>
      </c>
      <c r="AA5" s="12" t="s">
        <v>62</v>
      </c>
      <c r="AB5" s="11" t="s">
        <v>50</v>
      </c>
      <c r="AC5" s="12" t="s">
        <v>51</v>
      </c>
      <c r="AD5" s="11" t="s">
        <v>43</v>
      </c>
      <c r="AE5" s="12" t="s">
        <v>44</v>
      </c>
      <c r="AF5" s="14">
        <v>8.0619000000000003E-3</v>
      </c>
      <c r="AG5" s="11" t="s">
        <v>45</v>
      </c>
    </row>
    <row r="6" spans="1:33" x14ac:dyDescent="0.2">
      <c r="A6" s="8">
        <v>2515</v>
      </c>
      <c r="B6" s="9" t="s">
        <v>63</v>
      </c>
      <c r="C6" s="10">
        <v>43274</v>
      </c>
      <c r="D6" s="11">
        <v>50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64</v>
      </c>
      <c r="J6" s="12" t="s">
        <v>65</v>
      </c>
      <c r="K6" s="13" t="s">
        <v>66</v>
      </c>
      <c r="L6" s="11" t="str">
        <f>"000060"</f>
        <v>000060</v>
      </c>
      <c r="M6" s="10">
        <v>42566</v>
      </c>
      <c r="N6" s="11" t="str">
        <f>"000091"</f>
        <v>000091</v>
      </c>
      <c r="O6" s="10">
        <v>42671</v>
      </c>
      <c r="P6" s="11" t="str">
        <f>"000134"</f>
        <v>000134</v>
      </c>
      <c r="Q6" s="10">
        <v>42671</v>
      </c>
      <c r="R6" s="11">
        <v>16</v>
      </c>
      <c r="S6" s="11" t="str">
        <f>"002799"</f>
        <v>002799</v>
      </c>
      <c r="T6" s="10">
        <v>43271</v>
      </c>
      <c r="U6" s="14">
        <v>9.2804699999999993</v>
      </c>
      <c r="V6" s="14">
        <v>0.64546999999999999</v>
      </c>
      <c r="W6" s="14">
        <v>8.6349999999999998</v>
      </c>
      <c r="X6" s="11">
        <v>99</v>
      </c>
      <c r="Y6" s="10">
        <v>43274</v>
      </c>
      <c r="Z6" s="11">
        <v>9343143366</v>
      </c>
      <c r="AA6" s="12" t="s">
        <v>67</v>
      </c>
      <c r="AB6" s="11" t="s">
        <v>50</v>
      </c>
      <c r="AC6" s="12" t="s">
        <v>51</v>
      </c>
      <c r="AD6" s="11" t="s">
        <v>43</v>
      </c>
      <c r="AE6" s="12" t="s">
        <v>44</v>
      </c>
      <c r="AF6" s="14">
        <v>9.280469999999999E-2</v>
      </c>
      <c r="AG6" s="11" t="s">
        <v>45</v>
      </c>
    </row>
    <row r="7" spans="1:33" x14ac:dyDescent="0.2">
      <c r="A7" s="8">
        <v>2516</v>
      </c>
      <c r="B7" s="9" t="s">
        <v>63</v>
      </c>
      <c r="C7" s="10">
        <v>43274</v>
      </c>
      <c r="D7" s="11">
        <v>50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68</v>
      </c>
      <c r="J7" s="12" t="s">
        <v>69</v>
      </c>
      <c r="K7" s="13" t="s">
        <v>66</v>
      </c>
      <c r="L7" s="11" t="str">
        <f>"000023"</f>
        <v>000023</v>
      </c>
      <c r="M7" s="10">
        <v>42494</v>
      </c>
      <c r="N7" s="11" t="str">
        <f>"000093"</f>
        <v>000093</v>
      </c>
      <c r="O7" s="10">
        <v>42671</v>
      </c>
      <c r="P7" s="11" t="str">
        <f>"000136"</f>
        <v>000136</v>
      </c>
      <c r="Q7" s="10">
        <v>42671</v>
      </c>
      <c r="R7" s="11">
        <v>16</v>
      </c>
      <c r="S7" s="11" t="str">
        <f>"002801"</f>
        <v>002801</v>
      </c>
      <c r="T7" s="10">
        <v>43271</v>
      </c>
      <c r="U7" s="14">
        <v>4.5310600000000001</v>
      </c>
      <c r="V7" s="14">
        <v>0.35105999999999998</v>
      </c>
      <c r="W7" s="14">
        <v>4.18</v>
      </c>
      <c r="X7" s="11">
        <v>99</v>
      </c>
      <c r="Y7" s="10">
        <v>43274</v>
      </c>
      <c r="Z7" s="11">
        <v>8904894843</v>
      </c>
      <c r="AA7" s="12" t="s">
        <v>70</v>
      </c>
      <c r="AB7" s="11" t="s">
        <v>50</v>
      </c>
      <c r="AC7" s="12" t="s">
        <v>51</v>
      </c>
      <c r="AD7" s="11" t="s">
        <v>43</v>
      </c>
      <c r="AE7" s="12" t="s">
        <v>44</v>
      </c>
      <c r="AF7" s="14">
        <v>4.5310599999999999E-2</v>
      </c>
      <c r="AG7" s="11" t="s">
        <v>45</v>
      </c>
    </row>
    <row r="8" spans="1:33" x14ac:dyDescent="0.2">
      <c r="A8" s="8">
        <v>3150</v>
      </c>
      <c r="B8" s="9" t="s">
        <v>71</v>
      </c>
      <c r="C8" s="10">
        <v>43290</v>
      </c>
      <c r="D8" s="11">
        <v>50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72</v>
      </c>
      <c r="J8" s="12" t="s">
        <v>73</v>
      </c>
      <c r="K8" s="13" t="s">
        <v>61</v>
      </c>
      <c r="L8" s="11" t="str">
        <f>"000083"</f>
        <v>000083</v>
      </c>
      <c r="M8" s="10">
        <v>42630</v>
      </c>
      <c r="N8" s="11" t="str">
        <f>"000108"</f>
        <v>000108</v>
      </c>
      <c r="O8" s="10">
        <v>42724</v>
      </c>
      <c r="P8" s="11" t="str">
        <f>"000154"</f>
        <v>000154</v>
      </c>
      <c r="Q8" s="10">
        <v>42724</v>
      </c>
      <c r="R8" s="11">
        <v>16</v>
      </c>
      <c r="S8" s="11" t="str">
        <f>"003402"</f>
        <v>003402</v>
      </c>
      <c r="T8" s="10">
        <v>43288</v>
      </c>
      <c r="U8" s="14">
        <v>9.3268000000000004</v>
      </c>
      <c r="V8" s="14">
        <v>0.71079999999999999</v>
      </c>
      <c r="W8" s="14">
        <v>8.6159999999999997</v>
      </c>
      <c r="X8" s="11">
        <v>117</v>
      </c>
      <c r="Y8" s="10">
        <v>43290</v>
      </c>
      <c r="Z8" s="11">
        <v>9448065010</v>
      </c>
      <c r="AA8" s="12" t="s">
        <v>74</v>
      </c>
      <c r="AB8" s="11" t="s">
        <v>50</v>
      </c>
      <c r="AC8" s="12" t="s">
        <v>51</v>
      </c>
      <c r="AD8" s="11" t="s">
        <v>43</v>
      </c>
      <c r="AE8" s="12" t="s">
        <v>44</v>
      </c>
      <c r="AF8" s="14">
        <v>9.3268000000000004E-2</v>
      </c>
      <c r="AG8" s="11" t="s">
        <v>45</v>
      </c>
    </row>
    <row r="9" spans="1:33" x14ac:dyDescent="0.2">
      <c r="A9" s="8">
        <v>3473</v>
      </c>
      <c r="B9" s="9" t="s">
        <v>71</v>
      </c>
      <c r="C9" s="10">
        <v>43299</v>
      </c>
      <c r="D9" s="11">
        <v>50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75</v>
      </c>
      <c r="J9" s="12" t="s">
        <v>76</v>
      </c>
      <c r="K9" s="13" t="s">
        <v>66</v>
      </c>
      <c r="L9" s="11" t="str">
        <f>"000060"</f>
        <v>000060</v>
      </c>
      <c r="M9" s="10">
        <v>41236</v>
      </c>
      <c r="N9" s="11" t="str">
        <f>"000020"</f>
        <v>000020</v>
      </c>
      <c r="O9" s="10">
        <v>42875</v>
      </c>
      <c r="P9" s="11" t="str">
        <f>"000047"</f>
        <v>000047</v>
      </c>
      <c r="Q9" s="10">
        <v>42875</v>
      </c>
      <c r="R9" s="11">
        <v>12</v>
      </c>
      <c r="S9" s="11" t="str">
        <f>"003494"</f>
        <v>003494</v>
      </c>
      <c r="T9" s="10">
        <v>43291</v>
      </c>
      <c r="U9" s="14">
        <v>1.4538800000000001</v>
      </c>
      <c r="V9" s="14">
        <v>0.1905</v>
      </c>
      <c r="W9" s="14">
        <v>1.2633799999999999</v>
      </c>
      <c r="X9" s="11">
        <v>127</v>
      </c>
      <c r="Y9" s="10">
        <v>43299</v>
      </c>
      <c r="Z9" s="11">
        <v>9845046438</v>
      </c>
      <c r="AA9" s="12" t="s">
        <v>77</v>
      </c>
      <c r="AB9" s="11" t="s">
        <v>78</v>
      </c>
      <c r="AC9" s="12" t="s">
        <v>79</v>
      </c>
      <c r="AD9" s="11" t="s">
        <v>80</v>
      </c>
      <c r="AE9" s="12" t="s">
        <v>81</v>
      </c>
      <c r="AF9" s="14">
        <v>1.4538800000000001E-2</v>
      </c>
      <c r="AG9" s="11" t="s">
        <v>45</v>
      </c>
    </row>
    <row r="10" spans="1:33" x14ac:dyDescent="0.2">
      <c r="A10" s="8">
        <v>3474</v>
      </c>
      <c r="B10" s="9" t="s">
        <v>71</v>
      </c>
      <c r="C10" s="10">
        <v>43299</v>
      </c>
      <c r="D10" s="11">
        <v>50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82</v>
      </c>
      <c r="J10" s="12" t="s">
        <v>83</v>
      </c>
      <c r="K10" s="13" t="s">
        <v>66</v>
      </c>
      <c r="L10" s="11" t="str">
        <f>"000097"</f>
        <v>000097</v>
      </c>
      <c r="M10" s="10">
        <v>43119</v>
      </c>
      <c r="N10" s="11" t="str">
        <f>"000002"</f>
        <v>000002</v>
      </c>
      <c r="O10" s="10">
        <v>43196</v>
      </c>
      <c r="P10" s="11" t="str">
        <f>"000002"</f>
        <v>000002</v>
      </c>
      <c r="Q10" s="10">
        <v>43196</v>
      </c>
      <c r="R10" s="11">
        <v>16</v>
      </c>
      <c r="S10" s="11" t="str">
        <f>"004340"</f>
        <v>004340</v>
      </c>
      <c r="T10" s="10">
        <v>43306</v>
      </c>
      <c r="U10" s="14">
        <v>4.8187499999999996</v>
      </c>
      <c r="V10" s="14">
        <v>0.56762999999999997</v>
      </c>
      <c r="W10" s="14">
        <v>4.2511200000000002</v>
      </c>
      <c r="X10" s="11">
        <v>127</v>
      </c>
      <c r="Y10" s="10">
        <v>43299</v>
      </c>
      <c r="Z10" s="11">
        <v>9880801223</v>
      </c>
      <c r="AA10" s="12" t="s">
        <v>84</v>
      </c>
      <c r="AB10" s="11" t="s">
        <v>78</v>
      </c>
      <c r="AC10" s="12" t="s">
        <v>79</v>
      </c>
      <c r="AD10" s="11" t="s">
        <v>80</v>
      </c>
      <c r="AE10" s="12" t="s">
        <v>81</v>
      </c>
      <c r="AF10" s="14">
        <v>4.8187499999999994E-2</v>
      </c>
      <c r="AG10" s="11" t="s">
        <v>58</v>
      </c>
    </row>
    <row r="11" spans="1:33" x14ac:dyDescent="0.2">
      <c r="A11" s="8">
        <v>3475</v>
      </c>
      <c r="B11" s="9" t="s">
        <v>71</v>
      </c>
      <c r="C11" s="10">
        <v>43299</v>
      </c>
      <c r="D11" s="11">
        <v>50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82</v>
      </c>
      <c r="J11" s="12" t="s">
        <v>83</v>
      </c>
      <c r="K11" s="13" t="s">
        <v>66</v>
      </c>
      <c r="L11" s="11" t="str">
        <f>"000097"</f>
        <v>000097</v>
      </c>
      <c r="M11" s="10">
        <v>43119</v>
      </c>
      <c r="N11" s="11" t="str">
        <f>"000002"</f>
        <v>000002</v>
      </c>
      <c r="O11" s="10">
        <v>43196</v>
      </c>
      <c r="P11" s="11" t="str">
        <f>"000002"</f>
        <v>000002</v>
      </c>
      <c r="Q11" s="10">
        <v>43196</v>
      </c>
      <c r="R11" s="11">
        <v>16</v>
      </c>
      <c r="S11" s="11" t="str">
        <f>"004340"</f>
        <v>004340</v>
      </c>
      <c r="T11" s="10">
        <v>43306</v>
      </c>
      <c r="U11" s="14">
        <v>8.03125</v>
      </c>
      <c r="V11" s="14">
        <v>0.66027999999999998</v>
      </c>
      <c r="W11" s="14">
        <v>7.3709699999999998</v>
      </c>
      <c r="X11" s="11">
        <v>127</v>
      </c>
      <c r="Y11" s="10">
        <v>43299</v>
      </c>
      <c r="Z11" s="11">
        <v>9880801223</v>
      </c>
      <c r="AA11" s="12" t="s">
        <v>84</v>
      </c>
      <c r="AB11" s="11" t="s">
        <v>78</v>
      </c>
      <c r="AC11" s="12" t="s">
        <v>79</v>
      </c>
      <c r="AD11" s="11" t="s">
        <v>80</v>
      </c>
      <c r="AE11" s="12" t="s">
        <v>81</v>
      </c>
      <c r="AF11" s="14">
        <v>8.0312499999999995E-2</v>
      </c>
      <c r="AG11" s="11" t="s">
        <v>58</v>
      </c>
    </row>
    <row r="12" spans="1:33" x14ac:dyDescent="0.2">
      <c r="A12" s="8">
        <v>4088</v>
      </c>
      <c r="B12" s="9" t="s">
        <v>71</v>
      </c>
      <c r="C12" s="10">
        <v>43308</v>
      </c>
      <c r="D12" s="11">
        <v>50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82</v>
      </c>
      <c r="J12" s="12" t="s">
        <v>83</v>
      </c>
      <c r="K12" s="13" t="s">
        <v>66</v>
      </c>
      <c r="L12" s="11" t="str">
        <f>"000097"</f>
        <v>000097</v>
      </c>
      <c r="M12" s="10">
        <v>43119</v>
      </c>
      <c r="N12" s="11" t="str">
        <f>"000002"</f>
        <v>000002</v>
      </c>
      <c r="O12" s="10">
        <v>43196</v>
      </c>
      <c r="P12" s="11" t="str">
        <f>"000002"</f>
        <v>000002</v>
      </c>
      <c r="Q12" s="10">
        <v>43196</v>
      </c>
      <c r="R12" s="11">
        <v>16</v>
      </c>
      <c r="S12" s="11" t="str">
        <f>"004340"</f>
        <v>004340</v>
      </c>
      <c r="T12" s="10">
        <v>43306</v>
      </c>
      <c r="U12" s="14">
        <v>4.76356</v>
      </c>
      <c r="V12" s="14">
        <v>0.41265000000000002</v>
      </c>
      <c r="W12" s="14">
        <v>4.3509099999999998</v>
      </c>
      <c r="X12" s="11">
        <v>146</v>
      </c>
      <c r="Y12" s="10">
        <v>43308</v>
      </c>
      <c r="Z12" s="11">
        <v>9880801223</v>
      </c>
      <c r="AA12" s="12" t="s">
        <v>84</v>
      </c>
      <c r="AB12" s="11" t="s">
        <v>78</v>
      </c>
      <c r="AC12" s="12" t="s">
        <v>79</v>
      </c>
      <c r="AD12" s="11" t="s">
        <v>80</v>
      </c>
      <c r="AE12" s="12" t="s">
        <v>81</v>
      </c>
      <c r="AF12" s="14">
        <v>4.76356E-2</v>
      </c>
      <c r="AG12" s="11" t="s">
        <v>58</v>
      </c>
    </row>
    <row r="13" spans="1:33" x14ac:dyDescent="0.2">
      <c r="A13" s="8">
        <v>4089</v>
      </c>
      <c r="B13" s="9" t="s">
        <v>71</v>
      </c>
      <c r="C13" s="10">
        <v>43308</v>
      </c>
      <c r="D13" s="11">
        <v>50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85</v>
      </c>
      <c r="J13" s="12" t="s">
        <v>86</v>
      </c>
      <c r="K13" s="13" t="s">
        <v>66</v>
      </c>
      <c r="L13" s="11" t="str">
        <f>"000120"</f>
        <v>000120</v>
      </c>
      <c r="M13" s="10">
        <v>42840</v>
      </c>
      <c r="N13" s="11" t="str">
        <f>"000116"</f>
        <v>000116</v>
      </c>
      <c r="O13" s="10">
        <v>42810</v>
      </c>
      <c r="P13" s="11" t="str">
        <f>"000308"</f>
        <v>000308</v>
      </c>
      <c r="Q13" s="10">
        <v>42811</v>
      </c>
      <c r="R13" s="11">
        <v>16</v>
      </c>
      <c r="S13" s="11" t="str">
        <f>"004845"</f>
        <v>004845</v>
      </c>
      <c r="T13" s="10">
        <v>43316</v>
      </c>
      <c r="U13" s="14">
        <v>5.4053500000000003</v>
      </c>
      <c r="V13" s="14">
        <v>0.57369999999999999</v>
      </c>
      <c r="W13" s="14">
        <v>4.8316499999999998</v>
      </c>
      <c r="X13" s="11">
        <v>146</v>
      </c>
      <c r="Y13" s="10">
        <v>43308</v>
      </c>
      <c r="Z13" s="11">
        <v>7892710027</v>
      </c>
      <c r="AA13" s="12" t="s">
        <v>87</v>
      </c>
      <c r="AB13" s="11" t="s">
        <v>78</v>
      </c>
      <c r="AC13" s="12" t="s">
        <v>79</v>
      </c>
      <c r="AD13" s="11" t="s">
        <v>80</v>
      </c>
      <c r="AE13" s="12" t="s">
        <v>81</v>
      </c>
      <c r="AF13" s="14">
        <v>5.4053500000000004E-2</v>
      </c>
      <c r="AG13" s="11" t="s">
        <v>45</v>
      </c>
    </row>
    <row r="14" spans="1:33" x14ac:dyDescent="0.2">
      <c r="A14" s="8">
        <v>4090</v>
      </c>
      <c r="B14" s="9" t="s">
        <v>71</v>
      </c>
      <c r="C14" s="10">
        <v>43308</v>
      </c>
      <c r="D14" s="11">
        <v>50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85</v>
      </c>
      <c r="J14" s="12" t="s">
        <v>86</v>
      </c>
      <c r="K14" s="13" t="s">
        <v>66</v>
      </c>
      <c r="L14" s="11" t="str">
        <f>"000120"</f>
        <v>000120</v>
      </c>
      <c r="M14" s="10">
        <v>42840</v>
      </c>
      <c r="N14" s="11" t="str">
        <f>"000116"</f>
        <v>000116</v>
      </c>
      <c r="O14" s="10">
        <v>42810</v>
      </c>
      <c r="P14" s="11" t="str">
        <f>"000308"</f>
        <v>000308</v>
      </c>
      <c r="Q14" s="10">
        <v>42811</v>
      </c>
      <c r="R14" s="11">
        <v>16</v>
      </c>
      <c r="S14" s="11" t="str">
        <f>"004845"</f>
        <v>004845</v>
      </c>
      <c r="T14" s="10">
        <v>43316</v>
      </c>
      <c r="U14" s="14">
        <v>8.1080199999999998</v>
      </c>
      <c r="V14" s="14">
        <v>0.69684000000000001</v>
      </c>
      <c r="W14" s="14">
        <v>7.4111799999999999</v>
      </c>
      <c r="X14" s="11">
        <v>146</v>
      </c>
      <c r="Y14" s="10">
        <v>43308</v>
      </c>
      <c r="Z14" s="11">
        <v>7892710027</v>
      </c>
      <c r="AA14" s="12" t="s">
        <v>87</v>
      </c>
      <c r="AB14" s="11" t="s">
        <v>78</v>
      </c>
      <c r="AC14" s="12" t="s">
        <v>79</v>
      </c>
      <c r="AD14" s="11" t="s">
        <v>80</v>
      </c>
      <c r="AE14" s="12" t="s">
        <v>81</v>
      </c>
      <c r="AF14" s="14">
        <v>8.1080199999999991E-2</v>
      </c>
      <c r="AG14" s="11" t="s">
        <v>45</v>
      </c>
    </row>
    <row r="15" spans="1:33" x14ac:dyDescent="0.2">
      <c r="A15" s="8">
        <v>4429</v>
      </c>
      <c r="B15" s="9" t="s">
        <v>88</v>
      </c>
      <c r="C15" s="10">
        <v>43318</v>
      </c>
      <c r="D15" s="11">
        <v>50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85</v>
      </c>
      <c r="J15" s="12" t="s">
        <v>86</v>
      </c>
      <c r="K15" s="13" t="s">
        <v>66</v>
      </c>
      <c r="L15" s="11" t="str">
        <f>"000120"</f>
        <v>000120</v>
      </c>
      <c r="M15" s="10">
        <v>42840</v>
      </c>
      <c r="N15" s="11" t="str">
        <f>"000116"</f>
        <v>000116</v>
      </c>
      <c r="O15" s="10">
        <v>42810</v>
      </c>
      <c r="P15" s="11" t="str">
        <f>"000308"</f>
        <v>000308</v>
      </c>
      <c r="Q15" s="10">
        <v>42811</v>
      </c>
      <c r="R15" s="11">
        <v>16</v>
      </c>
      <c r="S15" s="11" t="str">
        <f>"004845"</f>
        <v>004845</v>
      </c>
      <c r="T15" s="10">
        <v>43316</v>
      </c>
      <c r="U15" s="14">
        <v>3.1053500000000001</v>
      </c>
      <c r="V15" s="14">
        <v>0.38479999999999998</v>
      </c>
      <c r="W15" s="14">
        <v>2.7205499999999998</v>
      </c>
      <c r="X15" s="11">
        <v>157</v>
      </c>
      <c r="Y15" s="10">
        <v>43318</v>
      </c>
      <c r="Z15" s="11">
        <v>7892710027</v>
      </c>
      <c r="AA15" s="12" t="s">
        <v>87</v>
      </c>
      <c r="AB15" s="11" t="s">
        <v>78</v>
      </c>
      <c r="AC15" s="12" t="s">
        <v>79</v>
      </c>
      <c r="AD15" s="11" t="s">
        <v>80</v>
      </c>
      <c r="AE15" s="12" t="s">
        <v>81</v>
      </c>
      <c r="AF15" s="14">
        <v>3.1053500000000001E-2</v>
      </c>
      <c r="AG15" s="11" t="s">
        <v>45</v>
      </c>
    </row>
    <row r="16" spans="1:33" x14ac:dyDescent="0.2">
      <c r="A16" s="8">
        <v>4773</v>
      </c>
      <c r="B16" s="9" t="s">
        <v>88</v>
      </c>
      <c r="C16" s="10">
        <v>43326</v>
      </c>
      <c r="D16" s="11">
        <v>50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89</v>
      </c>
      <c r="J16" s="12" t="s">
        <v>90</v>
      </c>
      <c r="K16" s="13" t="s">
        <v>61</v>
      </c>
      <c r="L16" s="11" t="str">
        <f>"000070"</f>
        <v>000070</v>
      </c>
      <c r="M16" s="10">
        <v>42782</v>
      </c>
      <c r="N16" s="11" t="str">
        <f>"000018"</f>
        <v>000018</v>
      </c>
      <c r="O16" s="10">
        <v>42870</v>
      </c>
      <c r="P16" s="11" t="str">
        <f>"000014"</f>
        <v>000014</v>
      </c>
      <c r="Q16" s="10">
        <v>42916</v>
      </c>
      <c r="R16" s="11">
        <v>17</v>
      </c>
      <c r="S16" s="11" t="str">
        <f>"005119"</f>
        <v>005119</v>
      </c>
      <c r="T16" s="10">
        <v>43325</v>
      </c>
      <c r="U16" s="14">
        <v>19.986239999999999</v>
      </c>
      <c r="V16" s="14">
        <v>2.4883799999999998</v>
      </c>
      <c r="W16" s="14">
        <v>17.497859999999999</v>
      </c>
      <c r="X16" s="11">
        <v>172</v>
      </c>
      <c r="Y16" s="10">
        <v>43326</v>
      </c>
      <c r="Z16" s="11">
        <v>8022975812</v>
      </c>
      <c r="AA16" s="12" t="s">
        <v>91</v>
      </c>
      <c r="AB16" s="11" t="s">
        <v>92</v>
      </c>
      <c r="AC16" s="12" t="s">
        <v>93</v>
      </c>
      <c r="AD16" s="11" t="s">
        <v>94</v>
      </c>
      <c r="AE16" s="12" t="s">
        <v>95</v>
      </c>
      <c r="AF16" s="14">
        <v>0.1998624</v>
      </c>
      <c r="AG16" s="11" t="s">
        <v>45</v>
      </c>
    </row>
    <row r="17" spans="1:33" x14ac:dyDescent="0.2">
      <c r="A17" s="8">
        <v>4774</v>
      </c>
      <c r="B17" s="9" t="s">
        <v>88</v>
      </c>
      <c r="C17" s="10">
        <v>43326</v>
      </c>
      <c r="D17" s="11">
        <v>50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96</v>
      </c>
      <c r="J17" s="12" t="s">
        <v>97</v>
      </c>
      <c r="K17" s="13" t="s">
        <v>61</v>
      </c>
      <c r="L17" s="11" t="str">
        <f>"000076"</f>
        <v>000076</v>
      </c>
      <c r="M17" s="10">
        <v>42782</v>
      </c>
      <c r="N17" s="11" t="str">
        <f>"000020"</f>
        <v>000020</v>
      </c>
      <c r="O17" s="10">
        <v>42870</v>
      </c>
      <c r="P17" s="11" t="str">
        <f>"000015"</f>
        <v>000015</v>
      </c>
      <c r="Q17" s="10">
        <v>42916</v>
      </c>
      <c r="R17" s="11">
        <v>17</v>
      </c>
      <c r="S17" s="11" t="str">
        <f>"005120"</f>
        <v>005120</v>
      </c>
      <c r="T17" s="10">
        <v>43325</v>
      </c>
      <c r="U17" s="14">
        <v>19.987200000000001</v>
      </c>
      <c r="V17" s="14">
        <v>2.4884499999999998</v>
      </c>
      <c r="W17" s="14">
        <v>17.498750000000001</v>
      </c>
      <c r="X17" s="11">
        <v>172</v>
      </c>
      <c r="Y17" s="10">
        <v>43326</v>
      </c>
      <c r="Z17" s="11">
        <v>8022975808</v>
      </c>
      <c r="AA17" s="12" t="s">
        <v>98</v>
      </c>
      <c r="AB17" s="11" t="s">
        <v>92</v>
      </c>
      <c r="AC17" s="12" t="s">
        <v>93</v>
      </c>
      <c r="AD17" s="11" t="s">
        <v>94</v>
      </c>
      <c r="AE17" s="12" t="s">
        <v>95</v>
      </c>
      <c r="AF17" s="14">
        <v>0.19987200000000002</v>
      </c>
      <c r="AG17" s="11" t="s">
        <v>45</v>
      </c>
    </row>
    <row r="18" spans="1:33" x14ac:dyDescent="0.2">
      <c r="A18" s="8">
        <v>4775</v>
      </c>
      <c r="B18" s="9" t="s">
        <v>88</v>
      </c>
      <c r="C18" s="10">
        <v>43326</v>
      </c>
      <c r="D18" s="11">
        <v>50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99</v>
      </c>
      <c r="J18" s="12" t="s">
        <v>100</v>
      </c>
      <c r="K18" s="13" t="s">
        <v>61</v>
      </c>
      <c r="L18" s="11" t="str">
        <f>"000072"</f>
        <v>000072</v>
      </c>
      <c r="M18" s="10">
        <v>42782</v>
      </c>
      <c r="N18" s="11" t="str">
        <f>"000015"</f>
        <v>000015</v>
      </c>
      <c r="O18" s="10">
        <v>42870</v>
      </c>
      <c r="P18" s="11" t="str">
        <f>"000016"</f>
        <v>000016</v>
      </c>
      <c r="Q18" s="10">
        <v>42916</v>
      </c>
      <c r="R18" s="11">
        <v>17</v>
      </c>
      <c r="S18" s="11" t="str">
        <f>"005121"</f>
        <v>005121</v>
      </c>
      <c r="T18" s="10">
        <v>43325</v>
      </c>
      <c r="U18" s="14">
        <v>19.985800000000001</v>
      </c>
      <c r="V18" s="14">
        <v>2.4823499999999998</v>
      </c>
      <c r="W18" s="14">
        <v>17.503450000000001</v>
      </c>
      <c r="X18" s="11">
        <v>172</v>
      </c>
      <c r="Y18" s="10">
        <v>43326</v>
      </c>
      <c r="Z18" s="11">
        <v>8022975812</v>
      </c>
      <c r="AA18" s="12" t="s">
        <v>98</v>
      </c>
      <c r="AB18" s="11" t="s">
        <v>92</v>
      </c>
      <c r="AC18" s="12" t="s">
        <v>93</v>
      </c>
      <c r="AD18" s="11" t="s">
        <v>94</v>
      </c>
      <c r="AE18" s="12" t="s">
        <v>95</v>
      </c>
      <c r="AF18" s="14">
        <v>0.19985800000000001</v>
      </c>
      <c r="AG18" s="11" t="s">
        <v>45</v>
      </c>
    </row>
    <row r="19" spans="1:33" x14ac:dyDescent="0.2">
      <c r="A19" s="8">
        <v>4964</v>
      </c>
      <c r="B19" s="9" t="s">
        <v>88</v>
      </c>
      <c r="C19" s="10">
        <v>43330</v>
      </c>
      <c r="D19" s="11">
        <v>50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101</v>
      </c>
      <c r="J19" s="12" t="s">
        <v>102</v>
      </c>
      <c r="K19" s="13" t="s">
        <v>103</v>
      </c>
      <c r="L19" s="11" t="str">
        <f>"000006"</f>
        <v>000006</v>
      </c>
      <c r="M19" s="10">
        <v>43278</v>
      </c>
      <c r="N19" s="11" t="str">
        <f>"000047"</f>
        <v>000047</v>
      </c>
      <c r="O19" s="10">
        <v>43309</v>
      </c>
      <c r="P19" s="11" t="str">
        <f>"000080"</f>
        <v>000080</v>
      </c>
      <c r="Q19" s="10">
        <v>43309</v>
      </c>
      <c r="R19" s="11">
        <v>17</v>
      </c>
      <c r="S19" s="11" t="str">
        <f>"005108"</f>
        <v>005108</v>
      </c>
      <c r="T19" s="10">
        <v>43325</v>
      </c>
      <c r="U19" s="14">
        <v>9.9735700000000005</v>
      </c>
      <c r="V19" s="14">
        <v>0.80794999999999995</v>
      </c>
      <c r="W19" s="14">
        <v>9.1656200000000005</v>
      </c>
      <c r="X19" s="11">
        <v>173</v>
      </c>
      <c r="Y19" s="10">
        <v>43330</v>
      </c>
      <c r="Z19" s="11">
        <v>123456789</v>
      </c>
      <c r="AA19" s="12" t="s">
        <v>104</v>
      </c>
      <c r="AB19" s="11" t="s">
        <v>105</v>
      </c>
      <c r="AC19" s="12" t="s">
        <v>106</v>
      </c>
      <c r="AD19" s="11" t="s">
        <v>43</v>
      </c>
      <c r="AE19" s="12" t="s">
        <v>44</v>
      </c>
      <c r="AF19" s="14">
        <v>9.973570000000001E-2</v>
      </c>
      <c r="AG19" s="11" t="s">
        <v>107</v>
      </c>
    </row>
    <row r="20" spans="1:33" x14ac:dyDescent="0.2">
      <c r="A20" s="8">
        <v>5456</v>
      </c>
      <c r="B20" s="9" t="s">
        <v>108</v>
      </c>
      <c r="C20" s="10">
        <v>43357</v>
      </c>
      <c r="D20" s="11">
        <v>50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109</v>
      </c>
      <c r="J20" s="12" t="s">
        <v>110</v>
      </c>
      <c r="K20" s="13" t="s">
        <v>111</v>
      </c>
      <c r="L20" s="11" t="str">
        <f>"000069"</f>
        <v>000069</v>
      </c>
      <c r="M20" s="10">
        <v>42782</v>
      </c>
      <c r="N20" s="11" t="str">
        <f>"000019"</f>
        <v>000019</v>
      </c>
      <c r="O20" s="10">
        <v>42870</v>
      </c>
      <c r="P20" s="11" t="str">
        <f>"000017"</f>
        <v>000017</v>
      </c>
      <c r="Q20" s="10">
        <v>42916</v>
      </c>
      <c r="R20" s="11">
        <v>17</v>
      </c>
      <c r="S20" s="11" t="str">
        <f>"005645"</f>
        <v>005645</v>
      </c>
      <c r="T20" s="10">
        <v>43349</v>
      </c>
      <c r="U20" s="14">
        <v>19.993200000000002</v>
      </c>
      <c r="V20" s="14">
        <v>2.4843000000000002</v>
      </c>
      <c r="W20" s="14">
        <v>17.508900000000001</v>
      </c>
      <c r="X20" s="11">
        <v>203</v>
      </c>
      <c r="Y20" s="10">
        <v>43357</v>
      </c>
      <c r="Z20" s="11">
        <v>8022975808</v>
      </c>
      <c r="AA20" s="12" t="s">
        <v>98</v>
      </c>
      <c r="AB20" s="11" t="s">
        <v>92</v>
      </c>
      <c r="AC20" s="12" t="s">
        <v>93</v>
      </c>
      <c r="AD20" s="11" t="s">
        <v>94</v>
      </c>
      <c r="AE20" s="12" t="s">
        <v>95</v>
      </c>
      <c r="AF20" s="14">
        <f t="shared" ref="AF20:AF41" si="0">U20/100</f>
        <v>0.19993200000000003</v>
      </c>
      <c r="AG20" s="11" t="s">
        <v>45</v>
      </c>
    </row>
    <row r="21" spans="1:33" x14ac:dyDescent="0.2">
      <c r="A21" s="8">
        <v>5457</v>
      </c>
      <c r="B21" s="9" t="s">
        <v>108</v>
      </c>
      <c r="C21" s="10">
        <v>43357</v>
      </c>
      <c r="D21" s="11">
        <v>50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112</v>
      </c>
      <c r="J21" s="12" t="s">
        <v>113</v>
      </c>
      <c r="K21" s="13" t="s">
        <v>111</v>
      </c>
      <c r="L21" s="11" t="str">
        <f>"000074"</f>
        <v>000074</v>
      </c>
      <c r="M21" s="10">
        <v>42782</v>
      </c>
      <c r="N21" s="11" t="str">
        <f>"000014"</f>
        <v>000014</v>
      </c>
      <c r="O21" s="10">
        <v>42870</v>
      </c>
      <c r="P21" s="11" t="str">
        <f>"000018"</f>
        <v>000018</v>
      </c>
      <c r="Q21" s="10">
        <v>42916</v>
      </c>
      <c r="R21" s="11">
        <v>17</v>
      </c>
      <c r="S21" s="11" t="str">
        <f>"005646"</f>
        <v>005646</v>
      </c>
      <c r="T21" s="10">
        <v>43349</v>
      </c>
      <c r="U21" s="14">
        <v>14.9907</v>
      </c>
      <c r="V21" s="14">
        <v>1.869</v>
      </c>
      <c r="W21" s="14">
        <v>13.121700000000001</v>
      </c>
      <c r="X21" s="11">
        <v>203</v>
      </c>
      <c r="Y21" s="10">
        <v>43357</v>
      </c>
      <c r="Z21" s="11">
        <v>8022975812</v>
      </c>
      <c r="AA21" s="12" t="s">
        <v>98</v>
      </c>
      <c r="AB21" s="11" t="s">
        <v>92</v>
      </c>
      <c r="AC21" s="12" t="s">
        <v>93</v>
      </c>
      <c r="AD21" s="11" t="s">
        <v>94</v>
      </c>
      <c r="AE21" s="12" t="s">
        <v>95</v>
      </c>
      <c r="AF21" s="14">
        <f t="shared" si="0"/>
        <v>0.14990700000000001</v>
      </c>
      <c r="AG21" s="11" t="s">
        <v>45</v>
      </c>
    </row>
    <row r="22" spans="1:33" x14ac:dyDescent="0.2">
      <c r="A22" s="8">
        <v>5636</v>
      </c>
      <c r="B22" s="9" t="s">
        <v>108</v>
      </c>
      <c r="C22" s="10">
        <v>43370</v>
      </c>
      <c r="D22" s="11">
        <v>50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114</v>
      </c>
      <c r="J22" s="12" t="s">
        <v>115</v>
      </c>
      <c r="K22" s="13" t="s">
        <v>116</v>
      </c>
      <c r="L22" s="11" t="str">
        <f>"000020"</f>
        <v>000020</v>
      </c>
      <c r="M22" s="10">
        <v>42889</v>
      </c>
      <c r="N22" s="11" t="str">
        <f>"000029"</f>
        <v>000029</v>
      </c>
      <c r="O22" s="10">
        <v>43093</v>
      </c>
      <c r="P22" s="11" t="str">
        <f>"000039"</f>
        <v>000039</v>
      </c>
      <c r="Q22" s="10">
        <v>43093</v>
      </c>
      <c r="R22" s="11">
        <v>17</v>
      </c>
      <c r="S22" s="11" t="str">
        <f>"005943"</f>
        <v>005943</v>
      </c>
      <c r="T22" s="10">
        <v>43368</v>
      </c>
      <c r="U22" s="14">
        <v>19.959119999999999</v>
      </c>
      <c r="V22" s="14">
        <v>1.6171199999999999</v>
      </c>
      <c r="W22" s="14">
        <v>18.341999999999999</v>
      </c>
      <c r="X22" s="11">
        <v>218</v>
      </c>
      <c r="Y22" s="10">
        <v>43370</v>
      </c>
      <c r="Z22" s="11">
        <v>123456789</v>
      </c>
      <c r="AA22" s="12" t="s">
        <v>104</v>
      </c>
      <c r="AB22" s="11" t="s">
        <v>117</v>
      </c>
      <c r="AC22" s="12" t="s">
        <v>118</v>
      </c>
      <c r="AD22" s="11" t="s">
        <v>43</v>
      </c>
      <c r="AE22" s="12" t="s">
        <v>44</v>
      </c>
      <c r="AF22" s="14">
        <f t="shared" si="0"/>
        <v>0.1995912</v>
      </c>
      <c r="AG22" s="11" t="s">
        <v>45</v>
      </c>
    </row>
    <row r="23" spans="1:33" x14ac:dyDescent="0.2">
      <c r="A23" s="8">
        <v>5637</v>
      </c>
      <c r="B23" s="9" t="s">
        <v>108</v>
      </c>
      <c r="C23" s="10">
        <v>43370</v>
      </c>
      <c r="D23" s="11">
        <v>50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119</v>
      </c>
      <c r="J23" s="12" t="s">
        <v>120</v>
      </c>
      <c r="K23" s="13" t="s">
        <v>66</v>
      </c>
      <c r="L23" s="11" t="str">
        <f>"000010"</f>
        <v>000010</v>
      </c>
      <c r="M23" s="10">
        <v>42936</v>
      </c>
      <c r="N23" s="11" t="str">
        <f>"000020"</f>
        <v>000020</v>
      </c>
      <c r="O23" s="10">
        <v>42945</v>
      </c>
      <c r="P23" s="11" t="str">
        <f>"000017"</f>
        <v>000017</v>
      </c>
      <c r="Q23" s="10">
        <v>42945</v>
      </c>
      <c r="R23" s="11">
        <v>15</v>
      </c>
      <c r="S23" s="11" t="str">
        <f>"005818"</f>
        <v>005818</v>
      </c>
      <c r="T23" s="10">
        <v>43362</v>
      </c>
      <c r="U23" s="14">
        <v>0.46997</v>
      </c>
      <c r="V23" s="14">
        <v>7.5139999999999998E-2</v>
      </c>
      <c r="W23" s="14">
        <v>0.39483000000000001</v>
      </c>
      <c r="X23" s="11">
        <v>219</v>
      </c>
      <c r="Y23" s="10">
        <v>43370</v>
      </c>
      <c r="Z23" s="11">
        <v>9980554457</v>
      </c>
      <c r="AA23" s="12" t="s">
        <v>121</v>
      </c>
      <c r="AB23" s="11" t="s">
        <v>122</v>
      </c>
      <c r="AC23" s="12" t="s">
        <v>123</v>
      </c>
      <c r="AD23" s="11" t="s">
        <v>80</v>
      </c>
      <c r="AE23" s="12" t="s">
        <v>81</v>
      </c>
      <c r="AF23" s="14">
        <f t="shared" si="0"/>
        <v>4.6997000000000002E-3</v>
      </c>
      <c r="AG23" s="11" t="s">
        <v>45</v>
      </c>
    </row>
    <row r="24" spans="1:33" x14ac:dyDescent="0.2">
      <c r="A24" s="8">
        <v>5638</v>
      </c>
      <c r="B24" s="9" t="s">
        <v>108</v>
      </c>
      <c r="C24" s="10">
        <v>43370</v>
      </c>
      <c r="D24" s="11">
        <v>50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124</v>
      </c>
      <c r="J24" s="12" t="s">
        <v>125</v>
      </c>
      <c r="K24" s="13" t="s">
        <v>111</v>
      </c>
      <c r="L24" s="11" t="str">
        <f>"000016"</f>
        <v>000016</v>
      </c>
      <c r="M24" s="10">
        <v>42899</v>
      </c>
      <c r="N24" s="11" t="str">
        <f>"000002"</f>
        <v>000002</v>
      </c>
      <c r="O24" s="10">
        <v>42993</v>
      </c>
      <c r="P24" s="11" t="str">
        <f>"000002"</f>
        <v>000002</v>
      </c>
      <c r="Q24" s="10">
        <v>42993</v>
      </c>
      <c r="R24" s="11">
        <v>17</v>
      </c>
      <c r="S24" s="11" t="str">
        <f>"005834"</f>
        <v>005834</v>
      </c>
      <c r="T24" s="10">
        <v>43362</v>
      </c>
      <c r="U24" s="14">
        <v>14.99464</v>
      </c>
      <c r="V24" s="14">
        <v>1.85937</v>
      </c>
      <c r="W24" s="14">
        <v>13.13527</v>
      </c>
      <c r="X24" s="11">
        <v>219</v>
      </c>
      <c r="Y24" s="10">
        <v>43370</v>
      </c>
      <c r="Z24" s="11">
        <v>8022975815</v>
      </c>
      <c r="AA24" s="12" t="s">
        <v>104</v>
      </c>
      <c r="AB24" s="11" t="s">
        <v>92</v>
      </c>
      <c r="AC24" s="12" t="s">
        <v>93</v>
      </c>
      <c r="AD24" s="11" t="s">
        <v>94</v>
      </c>
      <c r="AE24" s="12" t="s">
        <v>95</v>
      </c>
      <c r="AF24" s="14">
        <f t="shared" si="0"/>
        <v>0.14994640000000001</v>
      </c>
      <c r="AG24" s="11" t="s">
        <v>45</v>
      </c>
    </row>
    <row r="25" spans="1:33" x14ac:dyDescent="0.2">
      <c r="A25" s="8">
        <v>5639</v>
      </c>
      <c r="B25" s="9" t="s">
        <v>108</v>
      </c>
      <c r="C25" s="10">
        <v>43370</v>
      </c>
      <c r="D25" s="11">
        <v>50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126</v>
      </c>
      <c r="J25" s="12" t="s">
        <v>127</v>
      </c>
      <c r="K25" s="13" t="s">
        <v>111</v>
      </c>
      <c r="L25" s="11" t="str">
        <f>"000001"</f>
        <v>000001</v>
      </c>
      <c r="M25" s="10">
        <v>42899</v>
      </c>
      <c r="N25" s="11" t="str">
        <f>"000003"</f>
        <v>000003</v>
      </c>
      <c r="O25" s="10">
        <v>42993</v>
      </c>
      <c r="P25" s="11" t="str">
        <f>"000003"</f>
        <v>000003</v>
      </c>
      <c r="Q25" s="10">
        <v>42993</v>
      </c>
      <c r="R25" s="11">
        <v>17</v>
      </c>
      <c r="S25" s="11" t="str">
        <f>"005835"</f>
        <v>005835</v>
      </c>
      <c r="T25" s="10">
        <v>43362</v>
      </c>
      <c r="U25" s="14">
        <v>14.99545</v>
      </c>
      <c r="V25" s="14">
        <v>1.86052</v>
      </c>
      <c r="W25" s="14">
        <v>13.134930000000001</v>
      </c>
      <c r="X25" s="11">
        <v>219</v>
      </c>
      <c r="Y25" s="10">
        <v>43370</v>
      </c>
      <c r="Z25" s="11">
        <v>8022975815</v>
      </c>
      <c r="AA25" s="12" t="s">
        <v>104</v>
      </c>
      <c r="AB25" s="11" t="s">
        <v>92</v>
      </c>
      <c r="AC25" s="12" t="s">
        <v>93</v>
      </c>
      <c r="AD25" s="11" t="s">
        <v>94</v>
      </c>
      <c r="AE25" s="12" t="s">
        <v>95</v>
      </c>
      <c r="AF25" s="14">
        <f t="shared" si="0"/>
        <v>0.14995449999999999</v>
      </c>
      <c r="AG25" s="11" t="s">
        <v>45</v>
      </c>
    </row>
    <row r="26" spans="1:33" x14ac:dyDescent="0.2">
      <c r="A26" s="8">
        <v>5640</v>
      </c>
      <c r="B26" s="9" t="s">
        <v>108</v>
      </c>
      <c r="C26" s="10">
        <v>43370</v>
      </c>
      <c r="D26" s="11">
        <v>50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128</v>
      </c>
      <c r="J26" s="12" t="s">
        <v>129</v>
      </c>
      <c r="K26" s="13" t="s">
        <v>111</v>
      </c>
      <c r="L26" s="11" t="str">
        <f>"000111"</f>
        <v>000111</v>
      </c>
      <c r="M26" s="10">
        <v>42755</v>
      </c>
      <c r="N26" s="11" t="str">
        <f>"000014"</f>
        <v>000014</v>
      </c>
      <c r="O26" s="10">
        <v>42940</v>
      </c>
      <c r="P26" s="11" t="str">
        <f>"000013"</f>
        <v>000013</v>
      </c>
      <c r="Q26" s="10">
        <v>42940</v>
      </c>
      <c r="R26" s="11">
        <v>17</v>
      </c>
      <c r="S26" s="11" t="str">
        <f>"005981"</f>
        <v>005981</v>
      </c>
      <c r="T26" s="10">
        <v>43368</v>
      </c>
      <c r="U26" s="14">
        <v>14.906370000000001</v>
      </c>
      <c r="V26" s="14">
        <v>2.1865000000000001</v>
      </c>
      <c r="W26" s="14">
        <v>12.71987</v>
      </c>
      <c r="X26" s="11">
        <v>219</v>
      </c>
      <c r="Y26" s="10">
        <v>43370</v>
      </c>
      <c r="Z26" s="11">
        <v>9880158718</v>
      </c>
      <c r="AA26" s="12" t="s">
        <v>130</v>
      </c>
      <c r="AB26" s="11" t="s">
        <v>92</v>
      </c>
      <c r="AC26" s="12" t="s">
        <v>93</v>
      </c>
      <c r="AD26" s="11" t="s">
        <v>80</v>
      </c>
      <c r="AE26" s="12" t="s">
        <v>81</v>
      </c>
      <c r="AF26" s="14">
        <f t="shared" si="0"/>
        <v>0.14906370000000002</v>
      </c>
      <c r="AG26" s="11" t="s">
        <v>45</v>
      </c>
    </row>
    <row r="27" spans="1:33" x14ac:dyDescent="0.2">
      <c r="A27" s="8">
        <v>6528</v>
      </c>
      <c r="B27" s="9" t="s">
        <v>131</v>
      </c>
      <c r="C27" s="10">
        <v>43389</v>
      </c>
      <c r="D27" s="11">
        <v>50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132</v>
      </c>
      <c r="J27" s="12" t="s">
        <v>133</v>
      </c>
      <c r="K27" s="13" t="s">
        <v>66</v>
      </c>
      <c r="L27" s="11" t="str">
        <f>"000061"</f>
        <v>000061</v>
      </c>
      <c r="M27" s="10">
        <v>42916</v>
      </c>
      <c r="N27" s="11" t="str">
        <f>"000118"</f>
        <v>000118</v>
      </c>
      <c r="O27" s="10">
        <v>42765</v>
      </c>
      <c r="P27" s="11" t="str">
        <f>"000178"</f>
        <v>000178</v>
      </c>
      <c r="Q27" s="10">
        <v>42825</v>
      </c>
      <c r="R27" s="11">
        <v>16</v>
      </c>
      <c r="S27" s="11" t="str">
        <f>"006516"</f>
        <v>006516</v>
      </c>
      <c r="T27" s="10">
        <v>43383</v>
      </c>
      <c r="U27" s="14">
        <v>4.7108100000000004</v>
      </c>
      <c r="V27" s="14">
        <v>0.31080999999999998</v>
      </c>
      <c r="W27" s="14">
        <v>4.4000000000000004</v>
      </c>
      <c r="X27" s="11">
        <v>244</v>
      </c>
      <c r="Y27" s="10">
        <v>43389</v>
      </c>
      <c r="Z27" s="11">
        <v>123456789</v>
      </c>
      <c r="AA27" s="12" t="s">
        <v>67</v>
      </c>
      <c r="AB27" s="11" t="s">
        <v>50</v>
      </c>
      <c r="AC27" s="12" t="s">
        <v>51</v>
      </c>
      <c r="AD27" s="11" t="s">
        <v>43</v>
      </c>
      <c r="AE27" s="12" t="s">
        <v>44</v>
      </c>
      <c r="AF27" s="14">
        <f t="shared" si="0"/>
        <v>4.7108100000000007E-2</v>
      </c>
      <c r="AG27" s="11" t="s">
        <v>45</v>
      </c>
    </row>
    <row r="28" spans="1:33" x14ac:dyDescent="0.2">
      <c r="A28" s="8">
        <v>7317</v>
      </c>
      <c r="B28" s="9" t="s">
        <v>134</v>
      </c>
      <c r="C28" s="10">
        <v>43424</v>
      </c>
      <c r="D28" s="11">
        <v>50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135</v>
      </c>
      <c r="J28" s="12" t="s">
        <v>136</v>
      </c>
      <c r="K28" s="13" t="s">
        <v>137</v>
      </c>
      <c r="L28" s="11" t="str">
        <f>"000004"</f>
        <v>000004</v>
      </c>
      <c r="M28" s="10">
        <v>43243</v>
      </c>
      <c r="N28" s="11" t="str">
        <f>"000024"</f>
        <v>000024</v>
      </c>
      <c r="O28" s="10">
        <v>43258</v>
      </c>
      <c r="P28" s="11" t="str">
        <f>"000053"</f>
        <v>000053</v>
      </c>
      <c r="Q28" s="10">
        <v>43258</v>
      </c>
      <c r="R28" s="11">
        <v>18</v>
      </c>
      <c r="S28" s="11" t="str">
        <f>"007215"</f>
        <v>007215</v>
      </c>
      <c r="T28" s="10">
        <v>43404</v>
      </c>
      <c r="U28" s="14">
        <v>9.4664300000000008</v>
      </c>
      <c r="V28" s="14">
        <v>0.88987000000000005</v>
      </c>
      <c r="W28" s="14">
        <v>8.5765600000000006</v>
      </c>
      <c r="X28" s="11">
        <v>271</v>
      </c>
      <c r="Y28" s="10">
        <v>43424</v>
      </c>
      <c r="Z28" s="11">
        <v>123456789</v>
      </c>
      <c r="AA28" s="12" t="s">
        <v>104</v>
      </c>
      <c r="AB28" s="11" t="s">
        <v>56</v>
      </c>
      <c r="AC28" s="12" t="s">
        <v>57</v>
      </c>
      <c r="AD28" s="11" t="s">
        <v>43</v>
      </c>
      <c r="AE28" s="12" t="s">
        <v>44</v>
      </c>
      <c r="AF28" s="14">
        <f t="shared" si="0"/>
        <v>9.4664300000000007E-2</v>
      </c>
      <c r="AG28" s="11" t="s">
        <v>107</v>
      </c>
    </row>
    <row r="29" spans="1:33" x14ac:dyDescent="0.2">
      <c r="A29" s="8">
        <v>7429</v>
      </c>
      <c r="B29" s="9" t="s">
        <v>134</v>
      </c>
      <c r="C29" s="10">
        <v>43432</v>
      </c>
      <c r="D29" s="11">
        <v>50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138</v>
      </c>
      <c r="J29" s="12" t="s">
        <v>139</v>
      </c>
      <c r="K29" s="13" t="s">
        <v>39</v>
      </c>
      <c r="L29" s="11" t="str">
        <f>"000017"</f>
        <v>000017</v>
      </c>
      <c r="M29" s="10">
        <v>42899</v>
      </c>
      <c r="N29" s="11" t="str">
        <f>"000004"</f>
        <v>000004</v>
      </c>
      <c r="O29" s="10">
        <v>42993</v>
      </c>
      <c r="P29" s="11" t="str">
        <f>"000004"</f>
        <v>000004</v>
      </c>
      <c r="Q29" s="10">
        <v>42993</v>
      </c>
      <c r="R29" s="11">
        <v>17</v>
      </c>
      <c r="S29" s="11" t="str">
        <f>"007481"</f>
        <v>007481</v>
      </c>
      <c r="T29" s="10">
        <v>43424</v>
      </c>
      <c r="U29" s="14">
        <v>14.975899999999999</v>
      </c>
      <c r="V29" s="14">
        <v>1.8221499999999999</v>
      </c>
      <c r="W29" s="14">
        <v>13.15375</v>
      </c>
      <c r="X29" s="11">
        <v>278</v>
      </c>
      <c r="Y29" s="10">
        <v>43432</v>
      </c>
      <c r="Z29" s="11">
        <v>8022975815</v>
      </c>
      <c r="AA29" s="12" t="s">
        <v>104</v>
      </c>
      <c r="AB29" s="11" t="s">
        <v>92</v>
      </c>
      <c r="AC29" s="12" t="s">
        <v>93</v>
      </c>
      <c r="AD29" s="11" t="s">
        <v>94</v>
      </c>
      <c r="AE29" s="12" t="s">
        <v>95</v>
      </c>
      <c r="AF29" s="14">
        <f t="shared" si="0"/>
        <v>0.149759</v>
      </c>
      <c r="AG29" s="11" t="s">
        <v>45</v>
      </c>
    </row>
    <row r="30" spans="1:33" x14ac:dyDescent="0.2">
      <c r="A30" s="8">
        <v>7983</v>
      </c>
      <c r="B30" s="9" t="s">
        <v>140</v>
      </c>
      <c r="C30" s="10">
        <v>43455</v>
      </c>
      <c r="D30" s="11">
        <v>50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141</v>
      </c>
      <c r="J30" s="12" t="s">
        <v>142</v>
      </c>
      <c r="K30" s="13" t="s">
        <v>66</v>
      </c>
      <c r="L30" s="11" t="str">
        <f>"000062"</f>
        <v>000062</v>
      </c>
      <c r="M30" s="10">
        <v>42916</v>
      </c>
      <c r="N30" s="11" t="str">
        <f>"000119"</f>
        <v>000119</v>
      </c>
      <c r="O30" s="10">
        <v>42916</v>
      </c>
      <c r="P30" s="11" t="str">
        <f>"000179"</f>
        <v>000179</v>
      </c>
      <c r="Q30" s="10">
        <v>42886</v>
      </c>
      <c r="R30" s="11">
        <v>16</v>
      </c>
      <c r="S30" s="11" t="str">
        <f>"007770"</f>
        <v>007770</v>
      </c>
      <c r="T30" s="10">
        <v>43444</v>
      </c>
      <c r="U30" s="14">
        <v>2.9339599999999999</v>
      </c>
      <c r="V30" s="14">
        <v>0.20104</v>
      </c>
      <c r="W30" s="14">
        <v>2.73292</v>
      </c>
      <c r="X30" s="11">
        <v>301</v>
      </c>
      <c r="Y30" s="10">
        <v>43455</v>
      </c>
      <c r="Z30" s="11">
        <v>123456789</v>
      </c>
      <c r="AA30" s="12" t="s">
        <v>67</v>
      </c>
      <c r="AB30" s="11" t="s">
        <v>50</v>
      </c>
      <c r="AC30" s="12" t="s">
        <v>51</v>
      </c>
      <c r="AD30" s="11" t="s">
        <v>143</v>
      </c>
      <c r="AE30" s="12" t="s">
        <v>144</v>
      </c>
      <c r="AF30" s="14">
        <f t="shared" si="0"/>
        <v>2.93396E-2</v>
      </c>
      <c r="AG30" s="11" t="s">
        <v>45</v>
      </c>
    </row>
    <row r="31" spans="1:33" x14ac:dyDescent="0.2">
      <c r="A31" s="8">
        <v>9149</v>
      </c>
      <c r="B31" s="9" t="s">
        <v>145</v>
      </c>
      <c r="C31" s="10">
        <v>43508</v>
      </c>
      <c r="D31" s="11">
        <v>50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146</v>
      </c>
      <c r="J31" s="12" t="s">
        <v>147</v>
      </c>
      <c r="K31" s="13" t="s">
        <v>111</v>
      </c>
      <c r="L31" s="11" t="str">
        <f>"000010"</f>
        <v>000010</v>
      </c>
      <c r="M31" s="10">
        <v>42951</v>
      </c>
      <c r="N31" s="11" t="str">
        <f>"000013"</f>
        <v>000013</v>
      </c>
      <c r="O31" s="10">
        <v>42894</v>
      </c>
      <c r="P31" s="11" t="str">
        <f>"000024"</f>
        <v>000024</v>
      </c>
      <c r="Q31" s="10">
        <v>42916</v>
      </c>
      <c r="R31" s="11"/>
      <c r="S31" s="11" t="str">
        <f>"009195"</f>
        <v>009195</v>
      </c>
      <c r="T31" s="10">
        <v>43503</v>
      </c>
      <c r="U31" s="14">
        <v>9.3744800000000001</v>
      </c>
      <c r="V31" s="14">
        <v>1.1044799999999999</v>
      </c>
      <c r="W31" s="14">
        <v>8.27</v>
      </c>
      <c r="X31" s="11">
        <v>349</v>
      </c>
      <c r="Y31" s="10">
        <v>43508</v>
      </c>
      <c r="Z31" s="11">
        <v>123456789</v>
      </c>
      <c r="AA31" s="12" t="s">
        <v>148</v>
      </c>
      <c r="AB31" s="11" t="s">
        <v>50</v>
      </c>
      <c r="AC31" s="12" t="s">
        <v>51</v>
      </c>
      <c r="AD31" s="11" t="s">
        <v>43</v>
      </c>
      <c r="AE31" s="12" t="s">
        <v>44</v>
      </c>
      <c r="AF31" s="14">
        <f t="shared" si="0"/>
        <v>9.3744800000000003E-2</v>
      </c>
      <c r="AG31" s="11" t="s">
        <v>45</v>
      </c>
    </row>
    <row r="32" spans="1:33" x14ac:dyDescent="0.2">
      <c r="A32" s="8">
        <v>9150</v>
      </c>
      <c r="B32" s="9" t="s">
        <v>145</v>
      </c>
      <c r="C32" s="10">
        <v>43508</v>
      </c>
      <c r="D32" s="11">
        <v>50</v>
      </c>
      <c r="E32" s="12" t="s">
        <v>34</v>
      </c>
      <c r="F32" s="12" t="s">
        <v>35</v>
      </c>
      <c r="G32" s="12" t="s">
        <v>35</v>
      </c>
      <c r="H32" s="12" t="s">
        <v>36</v>
      </c>
      <c r="I32" s="11" t="s">
        <v>149</v>
      </c>
      <c r="J32" s="12" t="s">
        <v>150</v>
      </c>
      <c r="K32" s="13" t="s">
        <v>66</v>
      </c>
      <c r="L32" s="11" t="str">
        <f>"000120"</f>
        <v>000120</v>
      </c>
      <c r="M32" s="10">
        <v>42817</v>
      </c>
      <c r="N32" s="11" t="str">
        <f>"000022"</f>
        <v>000022</v>
      </c>
      <c r="O32" s="10">
        <v>42902</v>
      </c>
      <c r="P32" s="11" t="str">
        <f>"000025"</f>
        <v>000025</v>
      </c>
      <c r="Q32" s="10">
        <v>42916</v>
      </c>
      <c r="R32" s="11"/>
      <c r="S32" s="11" t="str">
        <f>"009196"</f>
        <v>009196</v>
      </c>
      <c r="T32" s="10">
        <v>43503</v>
      </c>
      <c r="U32" s="14">
        <v>9.7284199999999998</v>
      </c>
      <c r="V32" s="14">
        <v>1.16842</v>
      </c>
      <c r="W32" s="14">
        <v>8.56</v>
      </c>
      <c r="X32" s="11">
        <v>349</v>
      </c>
      <c r="Y32" s="10">
        <v>43508</v>
      </c>
      <c r="Z32" s="11">
        <v>123456789</v>
      </c>
      <c r="AA32" s="12" t="s">
        <v>151</v>
      </c>
      <c r="AB32" s="11" t="s">
        <v>50</v>
      </c>
      <c r="AC32" s="12" t="s">
        <v>51</v>
      </c>
      <c r="AD32" s="11" t="s">
        <v>43</v>
      </c>
      <c r="AE32" s="12" t="s">
        <v>44</v>
      </c>
      <c r="AF32" s="14">
        <f t="shared" si="0"/>
        <v>9.7284200000000001E-2</v>
      </c>
      <c r="AG32" s="11" t="s">
        <v>45</v>
      </c>
    </row>
    <row r="33" spans="1:33" x14ac:dyDescent="0.2">
      <c r="A33" s="8">
        <v>9159</v>
      </c>
      <c r="B33" s="9" t="s">
        <v>145</v>
      </c>
      <c r="C33" s="10">
        <v>43508</v>
      </c>
      <c r="D33" s="11">
        <v>50</v>
      </c>
      <c r="E33" s="12" t="s">
        <v>34</v>
      </c>
      <c r="F33" s="12" t="s">
        <v>35</v>
      </c>
      <c r="G33" s="12" t="s">
        <v>35</v>
      </c>
      <c r="H33" s="12" t="s">
        <v>36</v>
      </c>
      <c r="I33" s="11" t="s">
        <v>152</v>
      </c>
      <c r="J33" s="12" t="s">
        <v>153</v>
      </c>
      <c r="K33" s="13" t="s">
        <v>66</v>
      </c>
      <c r="L33" s="11" t="str">
        <f>"000133"</f>
        <v>000133</v>
      </c>
      <c r="M33" s="10">
        <v>42817</v>
      </c>
      <c r="N33" s="11" t="str">
        <f>"000031"</f>
        <v>000031</v>
      </c>
      <c r="O33" s="10">
        <v>42916</v>
      </c>
      <c r="P33" s="11" t="str">
        <f>"000041"</f>
        <v>000041</v>
      </c>
      <c r="Q33" s="10">
        <v>42916</v>
      </c>
      <c r="R33" s="11"/>
      <c r="S33" s="11" t="str">
        <f>"009205"</f>
        <v>009205</v>
      </c>
      <c r="T33" s="10">
        <v>43503</v>
      </c>
      <c r="U33" s="14">
        <v>5.0813800000000002</v>
      </c>
      <c r="V33" s="14">
        <v>0.62138000000000004</v>
      </c>
      <c r="W33" s="14">
        <v>4.46</v>
      </c>
      <c r="X33" s="11">
        <v>349</v>
      </c>
      <c r="Y33" s="10">
        <v>43508</v>
      </c>
      <c r="Z33" s="11">
        <v>123456789</v>
      </c>
      <c r="AA33" s="12" t="s">
        <v>70</v>
      </c>
      <c r="AB33" s="11" t="s">
        <v>50</v>
      </c>
      <c r="AC33" s="12" t="s">
        <v>51</v>
      </c>
      <c r="AD33" s="11" t="s">
        <v>43</v>
      </c>
      <c r="AE33" s="12" t="s">
        <v>44</v>
      </c>
      <c r="AF33" s="14">
        <f t="shared" si="0"/>
        <v>5.0813799999999999E-2</v>
      </c>
      <c r="AG33" s="11" t="s">
        <v>45</v>
      </c>
    </row>
    <row r="34" spans="1:33" x14ac:dyDescent="0.2">
      <c r="A34" s="8">
        <v>9298</v>
      </c>
      <c r="B34" s="9" t="s">
        <v>145</v>
      </c>
      <c r="C34" s="10">
        <v>43521</v>
      </c>
      <c r="D34" s="11">
        <v>50</v>
      </c>
      <c r="E34" s="12" t="s">
        <v>34</v>
      </c>
      <c r="F34" s="12" t="s">
        <v>35</v>
      </c>
      <c r="G34" s="12" t="s">
        <v>35</v>
      </c>
      <c r="H34" s="12" t="s">
        <v>36</v>
      </c>
      <c r="I34" s="11" t="s">
        <v>154</v>
      </c>
      <c r="J34" s="12" t="s">
        <v>155</v>
      </c>
      <c r="K34" s="13" t="s">
        <v>66</v>
      </c>
      <c r="L34" s="11" t="str">
        <f>"000134"</f>
        <v>000134</v>
      </c>
      <c r="M34" s="10">
        <v>42817</v>
      </c>
      <c r="N34" s="11" t="str">
        <f>"000032"</f>
        <v>000032</v>
      </c>
      <c r="O34" s="10">
        <v>42916</v>
      </c>
      <c r="P34" s="11" t="str">
        <f>"000043"</f>
        <v>000043</v>
      </c>
      <c r="Q34" s="10">
        <v>42916</v>
      </c>
      <c r="R34" s="11"/>
      <c r="S34" s="11" t="str">
        <f>"009393"</f>
        <v>009393</v>
      </c>
      <c r="T34" s="10">
        <v>43518</v>
      </c>
      <c r="U34" s="14">
        <v>5.3233499999999996</v>
      </c>
      <c r="V34" s="14">
        <v>0.64334999999999998</v>
      </c>
      <c r="W34" s="14">
        <v>4.68</v>
      </c>
      <c r="X34" s="11">
        <v>359</v>
      </c>
      <c r="Y34" s="10">
        <v>43521</v>
      </c>
      <c r="Z34" s="11">
        <v>123456789</v>
      </c>
      <c r="AA34" s="12" t="s">
        <v>70</v>
      </c>
      <c r="AB34" s="11" t="s">
        <v>50</v>
      </c>
      <c r="AC34" s="12" t="s">
        <v>51</v>
      </c>
      <c r="AD34" s="11" t="s">
        <v>43</v>
      </c>
      <c r="AE34" s="12" t="s">
        <v>44</v>
      </c>
      <c r="AF34" s="14">
        <f t="shared" si="0"/>
        <v>5.3233499999999996E-2</v>
      </c>
      <c r="AG34" s="11" t="s">
        <v>45</v>
      </c>
    </row>
    <row r="35" spans="1:33" x14ac:dyDescent="0.2">
      <c r="A35" s="8">
        <v>9302</v>
      </c>
      <c r="B35" s="9" t="s">
        <v>145</v>
      </c>
      <c r="C35" s="10">
        <v>43521</v>
      </c>
      <c r="D35" s="11">
        <v>50</v>
      </c>
      <c r="E35" s="12" t="s">
        <v>34</v>
      </c>
      <c r="F35" s="12" t="s">
        <v>35</v>
      </c>
      <c r="G35" s="12" t="s">
        <v>35</v>
      </c>
      <c r="H35" s="12" t="s">
        <v>36</v>
      </c>
      <c r="I35" s="11" t="s">
        <v>156</v>
      </c>
      <c r="J35" s="12" t="s">
        <v>157</v>
      </c>
      <c r="K35" s="13" t="s">
        <v>66</v>
      </c>
      <c r="L35" s="11" t="str">
        <f>"000121"</f>
        <v>000121</v>
      </c>
      <c r="M35" s="10">
        <v>42817</v>
      </c>
      <c r="N35" s="11" t="str">
        <f>"000"</f>
        <v>000</v>
      </c>
      <c r="O35" s="10">
        <v>27</v>
      </c>
      <c r="P35" s="11" t="str">
        <f>"000045"</f>
        <v>000045</v>
      </c>
      <c r="Q35" s="10">
        <v>42916</v>
      </c>
      <c r="R35" s="11"/>
      <c r="S35" s="11" t="str">
        <f>"009401"</f>
        <v>009401</v>
      </c>
      <c r="T35" s="10">
        <v>43518</v>
      </c>
      <c r="U35" s="14">
        <v>4.8299300000000001</v>
      </c>
      <c r="V35" s="14">
        <v>0.57992999999999995</v>
      </c>
      <c r="W35" s="14">
        <v>4.25</v>
      </c>
      <c r="X35" s="11">
        <v>359</v>
      </c>
      <c r="Y35" s="10">
        <v>43521</v>
      </c>
      <c r="Z35" s="11">
        <v>9448065010</v>
      </c>
      <c r="AA35" s="12" t="s">
        <v>158</v>
      </c>
      <c r="AB35" s="11" t="s">
        <v>50</v>
      </c>
      <c r="AC35" s="12" t="s">
        <v>51</v>
      </c>
      <c r="AD35" s="11" t="s">
        <v>43</v>
      </c>
      <c r="AE35" s="12" t="s">
        <v>44</v>
      </c>
      <c r="AF35" s="14">
        <f t="shared" si="0"/>
        <v>4.8299300000000003E-2</v>
      </c>
      <c r="AG35" s="11" t="s">
        <v>45</v>
      </c>
    </row>
    <row r="36" spans="1:33" x14ac:dyDescent="0.2">
      <c r="A36" s="8">
        <v>9328</v>
      </c>
      <c r="B36" s="9" t="s">
        <v>145</v>
      </c>
      <c r="C36" s="10">
        <v>43521</v>
      </c>
      <c r="D36" s="11">
        <v>50</v>
      </c>
      <c r="E36" s="12" t="s">
        <v>34</v>
      </c>
      <c r="F36" s="12" t="s">
        <v>35</v>
      </c>
      <c r="G36" s="12" t="s">
        <v>35</v>
      </c>
      <c r="H36" s="12" t="s">
        <v>36</v>
      </c>
      <c r="I36" s="11" t="s">
        <v>159</v>
      </c>
      <c r="J36" s="12" t="s">
        <v>160</v>
      </c>
      <c r="K36" s="13" t="s">
        <v>66</v>
      </c>
      <c r="L36" s="11" t="str">
        <f>"000136"</f>
        <v>000136</v>
      </c>
      <c r="M36" s="10">
        <v>42817</v>
      </c>
      <c r="N36" s="11" t="str">
        <f>"000028"</f>
        <v>000028</v>
      </c>
      <c r="O36" s="10">
        <v>42916</v>
      </c>
      <c r="P36" s="11" t="str">
        <f>"000040"</f>
        <v>000040</v>
      </c>
      <c r="Q36" s="10">
        <v>42916</v>
      </c>
      <c r="R36" s="11"/>
      <c r="S36" s="11" t="str">
        <f>"009431"</f>
        <v>009431</v>
      </c>
      <c r="T36" s="10">
        <v>43518</v>
      </c>
      <c r="U36" s="14">
        <v>4.9036200000000001</v>
      </c>
      <c r="V36" s="14">
        <v>0.59362000000000004</v>
      </c>
      <c r="W36" s="14">
        <v>4.3099999999999996</v>
      </c>
      <c r="X36" s="11">
        <v>359</v>
      </c>
      <c r="Y36" s="10">
        <v>43521</v>
      </c>
      <c r="Z36" s="11">
        <v>123456789</v>
      </c>
      <c r="AA36" s="12" t="s">
        <v>161</v>
      </c>
      <c r="AB36" s="11" t="s">
        <v>50</v>
      </c>
      <c r="AC36" s="12" t="s">
        <v>51</v>
      </c>
      <c r="AD36" s="11" t="s">
        <v>43</v>
      </c>
      <c r="AE36" s="12" t="s">
        <v>44</v>
      </c>
      <c r="AF36" s="14">
        <f t="shared" si="0"/>
        <v>4.9036200000000002E-2</v>
      </c>
      <c r="AG36" s="11" t="s">
        <v>45</v>
      </c>
    </row>
    <row r="37" spans="1:33" x14ac:dyDescent="0.2">
      <c r="A37" s="8">
        <v>9330</v>
      </c>
      <c r="B37" s="9" t="s">
        <v>145</v>
      </c>
      <c r="C37" s="10">
        <v>43521</v>
      </c>
      <c r="D37" s="11">
        <v>50</v>
      </c>
      <c r="E37" s="12" t="s">
        <v>34</v>
      </c>
      <c r="F37" s="12" t="s">
        <v>35</v>
      </c>
      <c r="G37" s="12" t="s">
        <v>35</v>
      </c>
      <c r="H37" s="12" t="s">
        <v>36</v>
      </c>
      <c r="I37" s="11" t="s">
        <v>162</v>
      </c>
      <c r="J37" s="12" t="s">
        <v>163</v>
      </c>
      <c r="K37" s="13" t="s">
        <v>66</v>
      </c>
      <c r="L37" s="11" t="str">
        <f>"000135"</f>
        <v>000135</v>
      </c>
      <c r="M37" s="10">
        <v>42817</v>
      </c>
      <c r="N37" s="11" t="str">
        <f>"000029"</f>
        <v>000029</v>
      </c>
      <c r="O37" s="10">
        <v>42916</v>
      </c>
      <c r="P37" s="11" t="str">
        <f>"000042"</f>
        <v>000042</v>
      </c>
      <c r="Q37" s="10">
        <v>42916</v>
      </c>
      <c r="R37" s="11"/>
      <c r="S37" s="11" t="str">
        <f>"009433"</f>
        <v>009433</v>
      </c>
      <c r="T37" s="10">
        <v>43518</v>
      </c>
      <c r="U37" s="14">
        <v>9.6693899999999999</v>
      </c>
      <c r="V37" s="14">
        <v>1.1593899999999999</v>
      </c>
      <c r="W37" s="14">
        <v>8.51</v>
      </c>
      <c r="X37" s="11">
        <v>359</v>
      </c>
      <c r="Y37" s="10">
        <v>43521</v>
      </c>
      <c r="Z37" s="11">
        <v>123456789</v>
      </c>
      <c r="AA37" s="12" t="s">
        <v>164</v>
      </c>
      <c r="AB37" s="11" t="s">
        <v>50</v>
      </c>
      <c r="AC37" s="12" t="s">
        <v>51</v>
      </c>
      <c r="AD37" s="11" t="s">
        <v>43</v>
      </c>
      <c r="AE37" s="12" t="s">
        <v>44</v>
      </c>
      <c r="AF37" s="14">
        <f t="shared" si="0"/>
        <v>9.6693899999999999E-2</v>
      </c>
      <c r="AG37" s="11" t="s">
        <v>45</v>
      </c>
    </row>
    <row r="38" spans="1:33" x14ac:dyDescent="0.2">
      <c r="A38" s="8">
        <v>9469</v>
      </c>
      <c r="B38" s="9" t="s">
        <v>165</v>
      </c>
      <c r="C38" s="10">
        <v>43530</v>
      </c>
      <c r="D38" s="11">
        <v>50</v>
      </c>
      <c r="E38" s="12" t="s">
        <v>34</v>
      </c>
      <c r="F38" s="12" t="s">
        <v>35</v>
      </c>
      <c r="G38" s="12" t="s">
        <v>35</v>
      </c>
      <c r="H38" s="12" t="s">
        <v>36</v>
      </c>
      <c r="I38" s="11" t="s">
        <v>166</v>
      </c>
      <c r="J38" s="12" t="s">
        <v>167</v>
      </c>
      <c r="K38" s="13" t="s">
        <v>48</v>
      </c>
      <c r="L38" s="11" t="str">
        <f>"000094"</f>
        <v>000094</v>
      </c>
      <c r="M38" s="10">
        <v>43362</v>
      </c>
      <c r="N38" s="11" t="str">
        <f>"000134"</f>
        <v>000134</v>
      </c>
      <c r="O38" s="10">
        <v>43482</v>
      </c>
      <c r="P38" s="11" t="str">
        <f>"000200"</f>
        <v>000200</v>
      </c>
      <c r="Q38" s="10">
        <v>43482</v>
      </c>
      <c r="R38" s="11"/>
      <c r="S38" s="11" t="str">
        <f>"009503"</f>
        <v>009503</v>
      </c>
      <c r="T38" s="10">
        <v>43525</v>
      </c>
      <c r="U38" s="14">
        <v>8.4813299999999998</v>
      </c>
      <c r="V38" s="14">
        <v>0.63232999999999995</v>
      </c>
      <c r="W38" s="14">
        <v>7.8490000000000002</v>
      </c>
      <c r="X38" s="11">
        <v>368</v>
      </c>
      <c r="Y38" s="10">
        <v>43530</v>
      </c>
      <c r="Z38" s="11">
        <v>123456789</v>
      </c>
      <c r="AA38" s="12" t="s">
        <v>168</v>
      </c>
      <c r="AB38" s="11" t="s">
        <v>169</v>
      </c>
      <c r="AC38" s="12" t="s">
        <v>170</v>
      </c>
      <c r="AD38" s="11" t="s">
        <v>43</v>
      </c>
      <c r="AE38" s="12" t="s">
        <v>44</v>
      </c>
      <c r="AF38" s="14">
        <f t="shared" si="0"/>
        <v>8.4813299999999994E-2</v>
      </c>
      <c r="AG38" s="11" t="s">
        <v>107</v>
      </c>
    </row>
    <row r="39" spans="1:33" x14ac:dyDescent="0.2">
      <c r="A39" s="8">
        <v>9508</v>
      </c>
      <c r="B39" s="9" t="s">
        <v>165</v>
      </c>
      <c r="C39" s="10">
        <v>43531</v>
      </c>
      <c r="D39" s="11">
        <v>50</v>
      </c>
      <c r="E39" s="12" t="s">
        <v>34</v>
      </c>
      <c r="F39" s="12" t="s">
        <v>35</v>
      </c>
      <c r="G39" s="12" t="s">
        <v>35</v>
      </c>
      <c r="H39" s="12" t="s">
        <v>36</v>
      </c>
      <c r="I39" s="11" t="s">
        <v>171</v>
      </c>
      <c r="J39" s="12" t="s">
        <v>172</v>
      </c>
      <c r="K39" s="13" t="s">
        <v>111</v>
      </c>
      <c r="L39" s="11" t="str">
        <f>"000186"</f>
        <v>000186</v>
      </c>
      <c r="M39" s="10">
        <v>43455</v>
      </c>
      <c r="N39" s="11" t="str">
        <f>"000143"</f>
        <v>000143</v>
      </c>
      <c r="O39" s="10">
        <v>43501</v>
      </c>
      <c r="P39" s="11" t="str">
        <f>"000210"</f>
        <v>000210</v>
      </c>
      <c r="Q39" s="10">
        <v>43501</v>
      </c>
      <c r="R39" s="11"/>
      <c r="S39" s="11" t="str">
        <f>"009620"</f>
        <v>009620</v>
      </c>
      <c r="T39" s="10">
        <v>43529</v>
      </c>
      <c r="U39" s="14">
        <v>4.47255</v>
      </c>
      <c r="V39" s="14">
        <v>0.24625</v>
      </c>
      <c r="W39" s="14">
        <v>4.2263000000000002</v>
      </c>
      <c r="X39" s="11">
        <v>369</v>
      </c>
      <c r="Y39" s="10">
        <v>43531</v>
      </c>
      <c r="Z39" s="11">
        <v>8453360508</v>
      </c>
      <c r="AA39" s="12" t="s">
        <v>173</v>
      </c>
      <c r="AB39" s="11" t="s">
        <v>174</v>
      </c>
      <c r="AC39" s="12" t="s">
        <v>175</v>
      </c>
      <c r="AD39" s="11" t="s">
        <v>43</v>
      </c>
      <c r="AE39" s="12" t="s">
        <v>44</v>
      </c>
      <c r="AF39" s="14">
        <f t="shared" si="0"/>
        <v>4.4725500000000001E-2</v>
      </c>
      <c r="AG39" s="11" t="s">
        <v>107</v>
      </c>
    </row>
    <row r="40" spans="1:33" x14ac:dyDescent="0.2">
      <c r="A40" s="8">
        <v>9849</v>
      </c>
      <c r="B40" s="9" t="s">
        <v>165</v>
      </c>
      <c r="C40" s="10">
        <v>43549</v>
      </c>
      <c r="D40" s="11">
        <v>50</v>
      </c>
      <c r="E40" s="12" t="s">
        <v>34</v>
      </c>
      <c r="F40" s="12" t="s">
        <v>35</v>
      </c>
      <c r="G40" s="12" t="s">
        <v>35</v>
      </c>
      <c r="H40" s="12" t="s">
        <v>36</v>
      </c>
      <c r="I40" s="11" t="s">
        <v>176</v>
      </c>
      <c r="J40" s="12" t="s">
        <v>177</v>
      </c>
      <c r="K40" s="13" t="s">
        <v>66</v>
      </c>
      <c r="L40" s="11" t="str">
        <f>"000030"</f>
        <v>000030</v>
      </c>
      <c r="M40" s="10">
        <v>42900</v>
      </c>
      <c r="N40" s="11" t="str">
        <f>"000043"</f>
        <v>000043</v>
      </c>
      <c r="O40" s="10">
        <v>43137</v>
      </c>
      <c r="P40" s="11" t="str">
        <f>"000053"</f>
        <v>000053</v>
      </c>
      <c r="Q40" s="10">
        <v>43137</v>
      </c>
      <c r="R40" s="11"/>
      <c r="S40" s="11" t="str">
        <f>"009871"</f>
        <v>009871</v>
      </c>
      <c r="T40" s="10">
        <v>43544</v>
      </c>
      <c r="U40" s="14">
        <v>9.3764199999999995</v>
      </c>
      <c r="V40" s="14">
        <v>0.95642000000000005</v>
      </c>
      <c r="W40" s="14">
        <v>8.42</v>
      </c>
      <c r="X40" s="11">
        <v>383</v>
      </c>
      <c r="Y40" s="10">
        <v>43549</v>
      </c>
      <c r="Z40" s="11">
        <v>9448065010</v>
      </c>
      <c r="AA40" s="12" t="s">
        <v>178</v>
      </c>
      <c r="AB40" s="11" t="s">
        <v>50</v>
      </c>
      <c r="AC40" s="12" t="s">
        <v>51</v>
      </c>
      <c r="AD40" s="11" t="s">
        <v>43</v>
      </c>
      <c r="AE40" s="12" t="s">
        <v>44</v>
      </c>
      <c r="AF40" s="14">
        <f t="shared" si="0"/>
        <v>9.3764199999999992E-2</v>
      </c>
      <c r="AG40" s="11" t="s">
        <v>45</v>
      </c>
    </row>
    <row r="41" spans="1:33" x14ac:dyDescent="0.2">
      <c r="A41" s="8">
        <v>9850</v>
      </c>
      <c r="B41" s="9" t="s">
        <v>165</v>
      </c>
      <c r="C41" s="10">
        <v>43549</v>
      </c>
      <c r="D41" s="11">
        <v>50</v>
      </c>
      <c r="E41" s="12" t="s">
        <v>34</v>
      </c>
      <c r="F41" s="12" t="s">
        <v>35</v>
      </c>
      <c r="G41" s="12" t="s">
        <v>35</v>
      </c>
      <c r="H41" s="12" t="s">
        <v>36</v>
      </c>
      <c r="I41" s="11" t="s">
        <v>179</v>
      </c>
      <c r="J41" s="12" t="s">
        <v>180</v>
      </c>
      <c r="K41" s="13" t="s">
        <v>66</v>
      </c>
      <c r="L41" s="11" t="str">
        <f>"000031"</f>
        <v>000031</v>
      </c>
      <c r="M41" s="10">
        <v>42900</v>
      </c>
      <c r="N41" s="11" t="str">
        <f>"000042"</f>
        <v>000042</v>
      </c>
      <c r="O41" s="10">
        <v>43137</v>
      </c>
      <c r="P41" s="11" t="str">
        <f>"000054"</f>
        <v>000054</v>
      </c>
      <c r="Q41" s="10">
        <v>43137</v>
      </c>
      <c r="R41" s="11"/>
      <c r="S41" s="11" t="str">
        <f>"009872"</f>
        <v>009872</v>
      </c>
      <c r="T41" s="10">
        <v>43544</v>
      </c>
      <c r="U41" s="14">
        <v>7.4843599999999997</v>
      </c>
      <c r="V41" s="14">
        <v>0.76436000000000004</v>
      </c>
      <c r="W41" s="14">
        <v>6.72</v>
      </c>
      <c r="X41" s="11">
        <v>383</v>
      </c>
      <c r="Y41" s="10">
        <v>43549</v>
      </c>
      <c r="Z41" s="11">
        <v>123456789</v>
      </c>
      <c r="AA41" s="12" t="s">
        <v>178</v>
      </c>
      <c r="AB41" s="11" t="s">
        <v>50</v>
      </c>
      <c r="AC41" s="12" t="s">
        <v>51</v>
      </c>
      <c r="AD41" s="11" t="s">
        <v>43</v>
      </c>
      <c r="AE41" s="12" t="s">
        <v>44</v>
      </c>
      <c r="AF41" s="14">
        <f t="shared" si="0"/>
        <v>7.4843599999999996E-2</v>
      </c>
      <c r="AG41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2019-06-12T11:10:43Z</dcterms:modified>
</cp:coreProperties>
</file>