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6" i="1" l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<sst xmlns="http://schemas.openxmlformats.org/spreadsheetml/2006/main" count="663" uniqueCount="157">
  <si>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</si>
  <si>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</si>
  <si>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</si>
  <si>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</si>
  <si>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</si>
  <si>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</si>
  <si>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</si>
  <si>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</si>
  <si>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</si>
  <si>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</si>
  <si>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</si>
  <si>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</si>
  <si>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</si>
  <si>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</si>
  <si>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</si>
  <si>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</si>
  <si>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</si>
  <si>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</si>
  <si>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</si>
  <si>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</si>
  <si>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</si>
  <si>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</si>
  <si>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</si>
  <si>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</si>
  <si>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</si>
  <si>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</si>
  <si>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</si>
  <si>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</si>
  <si>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</si>
  <si>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</si>
  <si>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</si>
  <si>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</si>
  <si>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</si>
  <si>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</si>
  <si>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A Narayanapura</t>
  </si>
  <si>
    <t>HAL Airport</t>
  </si>
  <si>
    <t>K R Puram</t>
  </si>
  <si>
    <t>Mahadeva Pura</t>
  </si>
  <si>
    <t>056-16-000024</t>
  </si>
  <si>
    <t>Maintenance and Improvement to roads in A.Narayanapura ward no.56</t>
  </si>
  <si>
    <t>Roads &amp; Drivablility</t>
  </si>
  <si>
    <t>Alcon Consulting Engineers (India) Pvt. Ltd.</t>
  </si>
  <si>
    <t>P3089</t>
  </si>
  <si>
    <t>Special Development works in 7 CMC and 1 TMC area in BBMP</t>
  </si>
  <si>
    <t>ddo538</t>
  </si>
  <si>
    <t xml:space="preserve"> Assistant Executive Engineer HAL Airport Subdivision Mahadevapura Zone</t>
  </si>
  <si>
    <t>Pending</t>
  </si>
  <si>
    <t>056-17-000003</t>
  </si>
  <si>
    <t>Improvements to Playground in A.Narayanapura in ward no.56</t>
  </si>
  <si>
    <t>Trees, Parks &amp; Playgrounds</t>
  </si>
  <si>
    <t xml:space="preserve">Sri Sathya Ganapathi Constructions, </t>
  </si>
  <si>
    <t>P3158</t>
  </si>
  <si>
    <t>SIP Infrastructure Project works</t>
  </si>
  <si>
    <t>056-16-000028</t>
  </si>
  <si>
    <t>Improvements to road and drain at Bazeer street vijaya Nagar colonyKaveri street Shakthi nagar and surrounding roads in Ward No.56 A.Narayanapura</t>
  </si>
  <si>
    <t xml:space="preserve">Sri G Venkatesh </t>
  </si>
  <si>
    <t>Spill Over</t>
  </si>
  <si>
    <t>056-15-000026</t>
  </si>
  <si>
    <t xml:space="preserve">Improvements to road and drain at Pai Layout in ward no 56 </t>
  </si>
  <si>
    <t>Technical Manager (East)</t>
  </si>
  <si>
    <t>056-15-000035</t>
  </si>
  <si>
    <t xml:space="preserve">Improvements to road and drain at I T I layout in ward no 56 </t>
  </si>
  <si>
    <t xml:space="preserve">Technical Manager (East) </t>
  </si>
  <si>
    <t>May</t>
  </si>
  <si>
    <t>056-17-000042</t>
  </si>
  <si>
    <t>Improvements, Remodeling of drains, and Re Asphalting of roads in ward no 56.A Narayanapura</t>
  </si>
  <si>
    <t>Footpaths &amp; Walkability</t>
  </si>
  <si>
    <t>S. Hari Prasad (MAA India Projects)</t>
  </si>
  <si>
    <t>056-16-000021</t>
  </si>
  <si>
    <t>Improvements to road and drain at Om shakathi street and surrounding roads in Ward No.56</t>
  </si>
  <si>
    <t>056-16-000023</t>
  </si>
  <si>
    <t>Improvements and Re-construction of RCC Drain and road at Vivekananda street and surrounding roads in ward no.56</t>
  </si>
  <si>
    <t>056-16-000027</t>
  </si>
  <si>
    <t>Project management consultancy services including construction supervision and quality control for the works which are carried by the division (GOK grant and Mayor Grant)</t>
  </si>
  <si>
    <t>Other Ward Works</t>
  </si>
  <si>
    <t>G Venkatesh</t>
  </si>
  <si>
    <t>056-17-000014</t>
  </si>
  <si>
    <t>Remodeling of drains and asphalting to Dargamoholla and surrounding area roads in ward No.56</t>
  </si>
  <si>
    <t>Sri Thimmegowda Rayegowda Patanahalli</t>
  </si>
  <si>
    <t>056-17-000013</t>
  </si>
  <si>
    <t>Providing LED Streetlights to K R Pura cable stayed bridge</t>
  </si>
  <si>
    <t>M/s Karthik Electricals</t>
  </si>
  <si>
    <t>P2415</t>
  </si>
  <si>
    <t>Reserve fund for TandF Committee</t>
  </si>
  <si>
    <t>ddo365</t>
  </si>
  <si>
    <t xml:space="preserve"> Executive Engineer Electrical Mahadevapura Zone</t>
  </si>
  <si>
    <t>056-15-000037</t>
  </si>
  <si>
    <t xml:space="preserve">Improvements to Ashwath katta in A Narayanapura old Village in ward no 56 </t>
  </si>
  <si>
    <t xml:space="preserve">KRIDL </t>
  </si>
  <si>
    <t>June</t>
  </si>
  <si>
    <t>056-16-000008</t>
  </si>
  <si>
    <t>Maintenance of ward at ANarayanapura in Ward No56</t>
  </si>
  <si>
    <t>S V Contractors</t>
  </si>
  <si>
    <t>P1771</t>
  </si>
  <si>
    <t>Zone Works - POW Works</t>
  </si>
  <si>
    <t>056-14-000030</t>
  </si>
  <si>
    <t xml:space="preserve">Improvements to Road. Drains and Cross Drain at V.S.R Layout .Ramachandra House Surrounding and Kavery 5th Cross in ward no.56 </t>
  </si>
  <si>
    <t>P2434</t>
  </si>
  <si>
    <t>Development works for Bangalore City</t>
  </si>
  <si>
    <t>056-17-000028</t>
  </si>
  <si>
    <t>Development works in ward no 56 A Narayanapura</t>
  </si>
  <si>
    <t>J.V. Manjunatha Reddy</t>
  </si>
  <si>
    <t>P3111</t>
  </si>
  <si>
    <t>State Finance Commission Untied Grant Works</t>
  </si>
  <si>
    <t>056-16-000003</t>
  </si>
  <si>
    <t>Pot hole filling and maintance of roads in Ward No56</t>
  </si>
  <si>
    <t>M Venkatachalapathi</t>
  </si>
  <si>
    <t>July</t>
  </si>
  <si>
    <t>056-15-000029</t>
  </si>
  <si>
    <t xml:space="preserve">Improvements to road and Cross road of A.Narayanapura ward in ward no 56 </t>
  </si>
  <si>
    <t>KRIDL</t>
  </si>
  <si>
    <t>056-16-000001</t>
  </si>
  <si>
    <t>Operation and maintanance of street light fittings in ward no 56 A Narayanapura Mahadevapura Zone M13</t>
  </si>
  <si>
    <t>M/S KARTHIK ELECTRICALS C KANTHARAJU</t>
  </si>
  <si>
    <t>P0300</t>
  </si>
  <si>
    <t>M and R to Street Lights - Replacement of Burnt Bulbs etc. (Package)</t>
  </si>
  <si>
    <t>August</t>
  </si>
  <si>
    <t>056-16-000009</t>
  </si>
  <si>
    <t>Improvements to Balance road and drain at ANarayanapura in Ward No56</t>
  </si>
  <si>
    <t>J V Manjunatha Reddy,</t>
  </si>
  <si>
    <t>October</t>
  </si>
  <si>
    <t>056-16-000018</t>
  </si>
  <si>
    <t>Improvements to Balance road and drain at 4th main Indragandhi street A.Narayanapura in Ward No.56</t>
  </si>
  <si>
    <t>Nagineni Muniswamy Naidu Krishnamurthy</t>
  </si>
  <si>
    <t>056-16-000016</t>
  </si>
  <si>
    <t>Improvements to road and drain at 5th Main,3rd main Indragandhi street and Surrounding roads at A.Narayanapura in Ward No.56</t>
  </si>
  <si>
    <t>056-16-000015</t>
  </si>
  <si>
    <t>Asphalting to Andracolony main road from KRB Club to Chandrika store in ward no.56</t>
  </si>
  <si>
    <t>December</t>
  </si>
  <si>
    <t>056-16-000010</t>
  </si>
  <si>
    <t>Improvements to Burial gruond at ANarayanapura in Ward No56</t>
  </si>
  <si>
    <t>Public Amenities</t>
  </si>
  <si>
    <t>Srinivasalu</t>
  </si>
  <si>
    <t>056-16-000006</t>
  </si>
  <si>
    <t>Improvements to Culvert at ANarayanapura in Ward No 56</t>
  </si>
  <si>
    <t>056-17-000024</t>
  </si>
  <si>
    <t>Providing Lighting and electrification for park and BBMP office in ward No 56 A Narayanapura</t>
  </si>
  <si>
    <t>Karthik Electricals (Prop. Sri. C.Kantharaju)</t>
  </si>
  <si>
    <t>056-17-000012</t>
  </si>
  <si>
    <t>Providing Additional Streetlights to street lighting system in A Narayanapura ward no 56</t>
  </si>
  <si>
    <t>January</t>
  </si>
  <si>
    <t>056-18-000025</t>
  </si>
  <si>
    <t xml:space="preserve">Providing lighting arrangements to Indira Canteen at A Narayanapura - in Ward no.56 </t>
  </si>
  <si>
    <t>Indira Canteen</t>
  </si>
  <si>
    <t>M/S.KRIDL</t>
  </si>
  <si>
    <t>P3106</t>
  </si>
  <si>
    <t>Nagarothana Works</t>
  </si>
  <si>
    <t>Current</t>
  </si>
  <si>
    <t>056-16-000020</t>
  </si>
  <si>
    <t>Improvements to road and drain at Evegreen street main road and surrounding roads in Ward No.56</t>
  </si>
  <si>
    <t>056-16-000019</t>
  </si>
  <si>
    <t>Improvements to road and drain at 1st main Indragandhi street and surrounding roads in Ward No.56</t>
  </si>
  <si>
    <t>056-17-000015</t>
  </si>
  <si>
    <t xml:space="preserve">Comprehensive development of 1st and 2nd main and cross roads of Pai layout in ward No.56 </t>
  </si>
  <si>
    <t>February</t>
  </si>
  <si>
    <t>056-18-000024</t>
  </si>
  <si>
    <t xml:space="preserve">Providing UPS Batteries and Electrical works for Indira Canteen in Mahadevapura Zone Ward No 56 A Narayanapura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</si>
</sst>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workbookViewId="0">
      <pane ySplit="1" topLeftCell="A2" activePane="bottomLeft" state="frozen"/>
      <selection activeCell="H1" sqref="H1"/>
      <selection pane="bottomLeft" activeCell="E8" sqref="E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60</v>
      </c>
      <c r="B2" s="9" t="s">
        <v>33</v>
      </c>
      <c r="C2" s="10">
        <v>43194</v>
      </c>
      <c r="D2" s="11">
        <v>56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"0065"</f>
        <v>0065</v>
      </c>
      <c r="M2" s="10">
        <v>4</v>
      </c>
      <c r="N2" s="11" t="str">
        <f>""</f>
        <v/>
      </c>
      <c r="O2" s="10"/>
      <c r="P2" s="11" t="str">
        <f>""</f>
        <v/>
      </c>
      <c r="Q2" s="10"/>
      <c r="R2" s="11">
        <v>16</v>
      </c>
      <c r="S2" s="11" t="str">
        <f>""</f>
        <v/>
      </c>
      <c r="T2" s="10"/>
      <c r="U2" s="14">
        <v>0.34059</v>
      </c>
      <c r="V2" s="14">
        <v>3.406E-2</v>
      </c>
      <c r="W2" s="14">
        <v>0.30653000000000002</v>
      </c>
      <c r="X2" s="11">
        <v>1</v>
      </c>
      <c r="Y2" s="10">
        <v>43194</v>
      </c>
      <c r="Z2" s="11">
        <v>9844004676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3.4058999999999999E-3</v>
      </c>
      <c r="AG2" s="11" t="s">
        <v>46</v>
      </c>
    </row>
    <row r="3" spans="1:33" x14ac:dyDescent="0.2">
      <c r="A3" s="8">
        <v>186</v>
      </c>
      <c r="B3" s="9" t="s">
        <v>33</v>
      </c>
      <c r="C3" s="10">
        <v>43195</v>
      </c>
      <c r="D3" s="11">
        <v>56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"005"</f>
        <v>005</v>
      </c>
      <c r="M3" s="10">
        <v>13</v>
      </c>
      <c r="N3" s="11" t="str">
        <f>"000061"</f>
        <v>000061</v>
      </c>
      <c r="O3" s="10">
        <v>43174</v>
      </c>
      <c r="P3" s="11" t="str">
        <f>"000226"</f>
        <v>000226</v>
      </c>
      <c r="Q3" s="10">
        <v>43174</v>
      </c>
      <c r="R3" s="11">
        <v>17</v>
      </c>
      <c r="S3" s="11" t="str">
        <f>"000263"</f>
        <v>000263</v>
      </c>
      <c r="T3" s="10">
        <v>43195</v>
      </c>
      <c r="U3" s="14">
        <v>15.75919</v>
      </c>
      <c r="V3" s="14">
        <v>0.7409</v>
      </c>
      <c r="W3" s="14">
        <v>15.01829</v>
      </c>
      <c r="X3" s="11">
        <v>6</v>
      </c>
      <c r="Y3" s="10">
        <v>43195</v>
      </c>
      <c r="Z3" s="11">
        <v>8904346138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0.15759190000000001</v>
      </c>
      <c r="AG3" s="11" t="s">
        <v>46</v>
      </c>
    </row>
    <row r="4" spans="1:33" x14ac:dyDescent="0.2">
      <c r="A4" s="8">
        <v>187</v>
      </c>
      <c r="B4" s="9" t="s">
        <v>33</v>
      </c>
      <c r="C4" s="10">
        <v>43195</v>
      </c>
      <c r="D4" s="11">
        <v>56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53</v>
      </c>
      <c r="J4" s="12" t="s">
        <v>54</v>
      </c>
      <c r="K4" s="13" t="s">
        <v>40</v>
      </c>
      <c r="L4" s="11" t="str">
        <f>"0061"</f>
        <v>0061</v>
      </c>
      <c r="M4" s="10">
        <v>4</v>
      </c>
      <c r="N4" s="11" t="str">
        <f>"000004"</f>
        <v>000004</v>
      </c>
      <c r="O4" s="10">
        <v>43195</v>
      </c>
      <c r="P4" s="11" t="str">
        <f>"000018"</f>
        <v>000018</v>
      </c>
      <c r="Q4" s="10">
        <v>43195</v>
      </c>
      <c r="R4" s="11">
        <v>16</v>
      </c>
      <c r="S4" s="11" t="str">
        <f>"001198"</f>
        <v>001198</v>
      </c>
      <c r="T4" s="10">
        <v>43228</v>
      </c>
      <c r="U4" s="14">
        <v>34.743589999999998</v>
      </c>
      <c r="V4" s="14">
        <v>2.6527400000000001</v>
      </c>
      <c r="W4" s="14">
        <v>32.090850000000003</v>
      </c>
      <c r="X4" s="11">
        <v>6</v>
      </c>
      <c r="Y4" s="10">
        <v>43195</v>
      </c>
      <c r="Z4" s="11">
        <v>9845034278</v>
      </c>
      <c r="AA4" s="12" t="s">
        <v>55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0.34743589999999996</v>
      </c>
      <c r="AG4" s="11" t="s">
        <v>56</v>
      </c>
    </row>
    <row r="5" spans="1:33" x14ac:dyDescent="0.2">
      <c r="A5" s="8">
        <v>366</v>
      </c>
      <c r="B5" s="9" t="s">
        <v>33</v>
      </c>
      <c r="C5" s="10">
        <v>43200</v>
      </c>
      <c r="D5" s="11">
        <v>56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57</v>
      </c>
      <c r="J5" s="12" t="s">
        <v>58</v>
      </c>
      <c r="K5" s="13" t="s">
        <v>40</v>
      </c>
      <c r="L5" s="11" t="str">
        <f>"000113"</f>
        <v>000113</v>
      </c>
      <c r="M5" s="10">
        <v>42114</v>
      </c>
      <c r="N5" s="11" t="str">
        <f>"000017"</f>
        <v>000017</v>
      </c>
      <c r="O5" s="10">
        <v>42549</v>
      </c>
      <c r="P5" s="11" t="str">
        <f>"000047"</f>
        <v>000047</v>
      </c>
      <c r="Q5" s="10">
        <v>42549</v>
      </c>
      <c r="R5" s="11">
        <v>15</v>
      </c>
      <c r="S5" s="11" t="str">
        <f>"011020"</f>
        <v>011020</v>
      </c>
      <c r="T5" s="10">
        <v>43187</v>
      </c>
      <c r="U5" s="14">
        <v>19.58963</v>
      </c>
      <c r="V5" s="14">
        <v>2.7986499999999999</v>
      </c>
      <c r="W5" s="14">
        <v>16.790980000000001</v>
      </c>
      <c r="X5" s="11">
        <v>9</v>
      </c>
      <c r="Y5" s="10">
        <v>43200</v>
      </c>
      <c r="Z5" s="11">
        <v>9742395656</v>
      </c>
      <c r="AA5" s="12" t="s">
        <v>59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0.1958963</v>
      </c>
      <c r="AG5" s="11" t="s">
        <v>46</v>
      </c>
    </row>
    <row r="6" spans="1:33" x14ac:dyDescent="0.2">
      <c r="A6" s="8">
        <v>367</v>
      </c>
      <c r="B6" s="9" t="s">
        <v>33</v>
      </c>
      <c r="C6" s="10">
        <v>43200</v>
      </c>
      <c r="D6" s="11">
        <v>56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60</v>
      </c>
      <c r="J6" s="12" t="s">
        <v>61</v>
      </c>
      <c r="K6" s="13" t="s">
        <v>40</v>
      </c>
      <c r="L6" s="11" t="str">
        <f>"000122"</f>
        <v>000122</v>
      </c>
      <c r="M6" s="10">
        <v>42100</v>
      </c>
      <c r="N6" s="11" t="str">
        <f>"000016"</f>
        <v>000016</v>
      </c>
      <c r="O6" s="10">
        <v>42549</v>
      </c>
      <c r="P6" s="11" t="str">
        <f>"000046"</f>
        <v>000046</v>
      </c>
      <c r="Q6" s="10">
        <v>42549</v>
      </c>
      <c r="R6" s="11">
        <v>15</v>
      </c>
      <c r="S6" s="11" t="str">
        <f>"000217"</f>
        <v>000217</v>
      </c>
      <c r="T6" s="10">
        <v>43194</v>
      </c>
      <c r="U6" s="14">
        <v>28.762989999999999</v>
      </c>
      <c r="V6" s="14">
        <v>3.9891800000000002</v>
      </c>
      <c r="W6" s="14">
        <v>24.773810000000001</v>
      </c>
      <c r="X6" s="11">
        <v>9</v>
      </c>
      <c r="Y6" s="10">
        <v>43200</v>
      </c>
      <c r="Z6" s="11">
        <v>9449780285</v>
      </c>
      <c r="AA6" s="12" t="s">
        <v>62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0.28762989999999999</v>
      </c>
      <c r="AG6" s="11" t="s">
        <v>46</v>
      </c>
    </row>
    <row r="7" spans="1:33" x14ac:dyDescent="0.2">
      <c r="A7" s="8">
        <v>861</v>
      </c>
      <c r="B7" s="9" t="s">
        <v>63</v>
      </c>
      <c r="C7" s="10">
        <v>43227</v>
      </c>
      <c r="D7" s="11">
        <v>56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64</v>
      </c>
      <c r="J7" s="12" t="s">
        <v>65</v>
      </c>
      <c r="K7" s="13" t="s">
        <v>66</v>
      </c>
      <c r="L7" s="11" t="str">
        <f>"000220"</f>
        <v>000220</v>
      </c>
      <c r="M7" s="10">
        <v>43183</v>
      </c>
      <c r="N7" s="11" t="str">
        <f>"000070"</f>
        <v>000070</v>
      </c>
      <c r="O7" s="10">
        <v>43183</v>
      </c>
      <c r="P7" s="11" t="str">
        <f>"000262"</f>
        <v>000262</v>
      </c>
      <c r="Q7" s="10">
        <v>43183</v>
      </c>
      <c r="R7" s="11">
        <v>17</v>
      </c>
      <c r="S7" s="11" t="str">
        <f>"001095"</f>
        <v>001095</v>
      </c>
      <c r="T7" s="10">
        <v>43224</v>
      </c>
      <c r="U7" s="14">
        <v>247.94773000000001</v>
      </c>
      <c r="V7" s="14">
        <v>10.97869</v>
      </c>
      <c r="W7" s="14">
        <v>236.96904000000001</v>
      </c>
      <c r="X7" s="11">
        <v>41</v>
      </c>
      <c r="Y7" s="10">
        <v>43227</v>
      </c>
      <c r="Z7" s="11">
        <v>9986666666</v>
      </c>
      <c r="AA7" s="12" t="s">
        <v>67</v>
      </c>
      <c r="AB7" s="11" t="s">
        <v>51</v>
      </c>
      <c r="AC7" s="12" t="s">
        <v>52</v>
      </c>
      <c r="AD7" s="11" t="s">
        <v>44</v>
      </c>
      <c r="AE7" s="12" t="s">
        <v>45</v>
      </c>
      <c r="AF7" s="14">
        <v>2.4794773000000001</v>
      </c>
      <c r="AG7" s="11" t="s">
        <v>46</v>
      </c>
    </row>
    <row r="8" spans="1:33" x14ac:dyDescent="0.2">
      <c r="A8" s="8">
        <v>946</v>
      </c>
      <c r="B8" s="9" t="s">
        <v>63</v>
      </c>
      <c r="C8" s="10">
        <v>43229</v>
      </c>
      <c r="D8" s="11">
        <v>56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68</v>
      </c>
      <c r="J8" s="12" t="s">
        <v>69</v>
      </c>
      <c r="K8" s="13" t="s">
        <v>40</v>
      </c>
      <c r="L8" s="11" t="str">
        <f>"000065"</f>
        <v>000065</v>
      </c>
      <c r="M8" s="10">
        <v>42696</v>
      </c>
      <c r="N8" s="11" t="str">
        <f>"000006"</f>
        <v>000006</v>
      </c>
      <c r="O8" s="10">
        <v>42825</v>
      </c>
      <c r="P8" s="11" t="str">
        <f>"000017"</f>
        <v>000017</v>
      </c>
      <c r="Q8" s="10">
        <v>42825</v>
      </c>
      <c r="R8" s="11">
        <v>16</v>
      </c>
      <c r="S8" s="11" t="str">
        <f>"008084"</f>
        <v>008084</v>
      </c>
      <c r="T8" s="10">
        <v>43060</v>
      </c>
      <c r="U8" s="14">
        <v>0.20008999999999999</v>
      </c>
      <c r="V8" s="14">
        <v>2.001E-2</v>
      </c>
      <c r="W8" s="14">
        <v>0.18007999999999999</v>
      </c>
      <c r="X8" s="11">
        <v>43</v>
      </c>
      <c r="Y8" s="10">
        <v>43229</v>
      </c>
      <c r="Z8" s="11">
        <v>9844004676</v>
      </c>
      <c r="AA8" s="12" t="s">
        <v>41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2.0008999999999999E-3</v>
      </c>
      <c r="AG8" s="11" t="s">
        <v>46</v>
      </c>
    </row>
    <row r="9" spans="1:33" x14ac:dyDescent="0.2">
      <c r="A9" s="8">
        <v>947</v>
      </c>
      <c r="B9" s="9" t="s">
        <v>63</v>
      </c>
      <c r="C9" s="10">
        <v>43229</v>
      </c>
      <c r="D9" s="11">
        <v>56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70</v>
      </c>
      <c r="J9" s="12" t="s">
        <v>71</v>
      </c>
      <c r="K9" s="13" t="s">
        <v>66</v>
      </c>
      <c r="L9" s="11" t="str">
        <f>"0065"</f>
        <v>0065</v>
      </c>
      <c r="M9" s="10">
        <v>3</v>
      </c>
      <c r="N9" s="11" t="str">
        <f>"000002"</f>
        <v>000002</v>
      </c>
      <c r="O9" s="10">
        <v>43195</v>
      </c>
      <c r="P9" s="11" t="str">
        <f>"000010"</f>
        <v>000010</v>
      </c>
      <c r="Q9" s="10">
        <v>43195</v>
      </c>
      <c r="R9" s="11">
        <v>16</v>
      </c>
      <c r="S9" s="11" t="str">
        <f>"001196"</f>
        <v>001196</v>
      </c>
      <c r="T9" s="10">
        <v>43228</v>
      </c>
      <c r="U9" s="14">
        <v>3.9803899999999999</v>
      </c>
      <c r="V9" s="14">
        <v>0.19028</v>
      </c>
      <c r="W9" s="14">
        <v>3.7901099999999999</v>
      </c>
      <c r="X9" s="11">
        <v>43</v>
      </c>
      <c r="Y9" s="10">
        <v>43229</v>
      </c>
      <c r="Z9" s="11">
        <v>9845034278</v>
      </c>
      <c r="AA9" s="12" t="s">
        <v>55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3.9803899999999996E-2</v>
      </c>
      <c r="AG9" s="11" t="s">
        <v>56</v>
      </c>
    </row>
    <row r="10" spans="1:33" x14ac:dyDescent="0.2">
      <c r="A10" s="8">
        <v>948</v>
      </c>
      <c r="B10" s="9" t="s">
        <v>63</v>
      </c>
      <c r="C10" s="10">
        <v>43229</v>
      </c>
      <c r="D10" s="11">
        <v>56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72</v>
      </c>
      <c r="J10" s="12" t="s">
        <v>73</v>
      </c>
      <c r="K10" s="13" t="s">
        <v>74</v>
      </c>
      <c r="L10" s="11" t="str">
        <f>"046"</f>
        <v>046</v>
      </c>
      <c r="M10" s="10">
        <v>38</v>
      </c>
      <c r="N10" s="11" t="str">
        <f>"121"</f>
        <v>121</v>
      </c>
      <c r="O10" s="10">
        <v>38</v>
      </c>
      <c r="P10" s="11" t="str">
        <f>"26"</f>
        <v>26</v>
      </c>
      <c r="Q10" s="10">
        <v>38</v>
      </c>
      <c r="R10" s="11">
        <v>16</v>
      </c>
      <c r="S10" s="11" t="str">
        <f>"005362"</f>
        <v>005362</v>
      </c>
      <c r="T10" s="10">
        <v>42983</v>
      </c>
      <c r="U10" s="14">
        <v>2.01566</v>
      </c>
      <c r="V10" s="14">
        <v>7.1440000000000003E-2</v>
      </c>
      <c r="W10" s="14">
        <v>1.9442200000000001</v>
      </c>
      <c r="X10" s="11">
        <v>43</v>
      </c>
      <c r="Y10" s="10">
        <v>43229</v>
      </c>
      <c r="Z10" s="11">
        <v>7795867500</v>
      </c>
      <c r="AA10" s="12" t="s">
        <v>75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v>2.01566E-2</v>
      </c>
      <c r="AG10" s="11" t="s">
        <v>46</v>
      </c>
    </row>
    <row r="11" spans="1:33" x14ac:dyDescent="0.2">
      <c r="A11" s="8">
        <v>949</v>
      </c>
      <c r="B11" s="9" t="s">
        <v>63</v>
      </c>
      <c r="C11" s="10">
        <v>43229</v>
      </c>
      <c r="D11" s="11">
        <v>56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53</v>
      </c>
      <c r="J11" s="12" t="s">
        <v>54</v>
      </c>
      <c r="K11" s="13" t="s">
        <v>40</v>
      </c>
      <c r="L11" s="11" t="str">
        <f>"0061"</f>
        <v>0061</v>
      </c>
      <c r="M11" s="10">
        <v>4</v>
      </c>
      <c r="N11" s="11" t="str">
        <f>"000004"</f>
        <v>000004</v>
      </c>
      <c r="O11" s="10">
        <v>43195</v>
      </c>
      <c r="P11" s="11" t="str">
        <f>"000018"</f>
        <v>000018</v>
      </c>
      <c r="Q11" s="10">
        <v>43195</v>
      </c>
      <c r="R11" s="11">
        <v>16</v>
      </c>
      <c r="S11" s="11" t="str">
        <f>"001198"</f>
        <v>001198</v>
      </c>
      <c r="T11" s="10">
        <v>43228</v>
      </c>
      <c r="U11" s="14">
        <v>3.9104700000000001</v>
      </c>
      <c r="V11" s="14">
        <v>0.19954</v>
      </c>
      <c r="W11" s="14">
        <v>3.7109299999999998</v>
      </c>
      <c r="X11" s="11">
        <v>43</v>
      </c>
      <c r="Y11" s="10">
        <v>43229</v>
      </c>
      <c r="Z11" s="11">
        <v>9845034278</v>
      </c>
      <c r="AA11" s="12" t="s">
        <v>55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v>3.9104699999999999E-2</v>
      </c>
      <c r="AG11" s="11" t="s">
        <v>56</v>
      </c>
    </row>
    <row r="12" spans="1:33" x14ac:dyDescent="0.2">
      <c r="A12" s="8">
        <v>950</v>
      </c>
      <c r="B12" s="9" t="s">
        <v>63</v>
      </c>
      <c r="C12" s="10">
        <v>43229</v>
      </c>
      <c r="D12" s="11">
        <v>56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76</v>
      </c>
      <c r="J12" s="12" t="s">
        <v>77</v>
      </c>
      <c r="K12" s="13" t="s">
        <v>66</v>
      </c>
      <c r="L12" s="11" t="str">
        <f>"000123"</f>
        <v>000123</v>
      </c>
      <c r="M12" s="10">
        <v>43001</v>
      </c>
      <c r="N12" s="11" t="str">
        <f>"000006"</f>
        <v>000006</v>
      </c>
      <c r="O12" s="10">
        <v>43201</v>
      </c>
      <c r="P12" s="11" t="str">
        <f>"000032"</f>
        <v>000032</v>
      </c>
      <c r="Q12" s="10">
        <v>43201</v>
      </c>
      <c r="R12" s="11">
        <v>17</v>
      </c>
      <c r="S12" s="11" t="str">
        <f>"001307"</f>
        <v>001307</v>
      </c>
      <c r="T12" s="10">
        <v>43229</v>
      </c>
      <c r="U12" s="14">
        <v>4.0887799999999999</v>
      </c>
      <c r="V12" s="14">
        <v>0.19089999999999999</v>
      </c>
      <c r="W12" s="14">
        <v>3.8978799999999998</v>
      </c>
      <c r="X12" s="11">
        <v>47</v>
      </c>
      <c r="Y12" s="10">
        <v>43229</v>
      </c>
      <c r="Z12" s="11">
        <v>9880133688</v>
      </c>
      <c r="AA12" s="12" t="s">
        <v>78</v>
      </c>
      <c r="AB12" s="11" t="s">
        <v>51</v>
      </c>
      <c r="AC12" s="12" t="s">
        <v>52</v>
      </c>
      <c r="AD12" s="11" t="s">
        <v>44</v>
      </c>
      <c r="AE12" s="12" t="s">
        <v>45</v>
      </c>
      <c r="AF12" s="14">
        <v>4.0887800000000002E-2</v>
      </c>
      <c r="AG12" s="11" t="s">
        <v>56</v>
      </c>
    </row>
    <row r="13" spans="1:33" x14ac:dyDescent="0.2">
      <c r="A13" s="8">
        <v>951</v>
      </c>
      <c r="B13" s="9" t="s">
        <v>63</v>
      </c>
      <c r="C13" s="10">
        <v>43229</v>
      </c>
      <c r="D13" s="11">
        <v>56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76</v>
      </c>
      <c r="J13" s="12" t="s">
        <v>77</v>
      </c>
      <c r="K13" s="13" t="s">
        <v>66</v>
      </c>
      <c r="L13" s="11" t="str">
        <f>"000123"</f>
        <v>000123</v>
      </c>
      <c r="M13" s="10">
        <v>43001</v>
      </c>
      <c r="N13" s="11" t="str">
        <f>"000006"</f>
        <v>000006</v>
      </c>
      <c r="O13" s="10">
        <v>43201</v>
      </c>
      <c r="P13" s="11" t="str">
        <f>"000032"</f>
        <v>000032</v>
      </c>
      <c r="Q13" s="10">
        <v>43201</v>
      </c>
      <c r="R13" s="11">
        <v>17</v>
      </c>
      <c r="S13" s="11" t="str">
        <f>"001307"</f>
        <v>001307</v>
      </c>
      <c r="T13" s="10">
        <v>43229</v>
      </c>
      <c r="U13" s="14">
        <v>29.296900000000001</v>
      </c>
      <c r="V13" s="14">
        <v>1.24583</v>
      </c>
      <c r="W13" s="14">
        <v>28.051069999999999</v>
      </c>
      <c r="X13" s="11">
        <v>47</v>
      </c>
      <c r="Y13" s="10">
        <v>43229</v>
      </c>
      <c r="Z13" s="11">
        <v>9880133688</v>
      </c>
      <c r="AA13" s="12" t="s">
        <v>78</v>
      </c>
      <c r="AB13" s="11" t="s">
        <v>51</v>
      </c>
      <c r="AC13" s="12" t="s">
        <v>52</v>
      </c>
      <c r="AD13" s="11" t="s">
        <v>44</v>
      </c>
      <c r="AE13" s="12" t="s">
        <v>45</v>
      </c>
      <c r="AF13" s="14">
        <v>0.29296900000000003</v>
      </c>
      <c r="AG13" s="11" t="s">
        <v>56</v>
      </c>
    </row>
    <row r="14" spans="1:33" x14ac:dyDescent="0.2">
      <c r="A14" s="8">
        <v>1115</v>
      </c>
      <c r="B14" s="9" t="s">
        <v>63</v>
      </c>
      <c r="C14" s="10">
        <v>43230</v>
      </c>
      <c r="D14" s="11">
        <v>56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79</v>
      </c>
      <c r="J14" s="12" t="s">
        <v>80</v>
      </c>
      <c r="K14" s="13" t="s">
        <v>74</v>
      </c>
      <c r="L14" s="11" t="str">
        <f>"000026"</f>
        <v>000026</v>
      </c>
      <c r="M14" s="10">
        <v>42724</v>
      </c>
      <c r="N14" s="11" t="str">
        <f>"000117"</f>
        <v>000117</v>
      </c>
      <c r="O14" s="10">
        <v>42753</v>
      </c>
      <c r="P14" s="11" t="str">
        <f>"000066"</f>
        <v>000066</v>
      </c>
      <c r="Q14" s="10">
        <v>42754</v>
      </c>
      <c r="R14" s="11">
        <v>17</v>
      </c>
      <c r="S14" s="11" t="str">
        <f>"001250"</f>
        <v>001250</v>
      </c>
      <c r="T14" s="10">
        <v>43228</v>
      </c>
      <c r="U14" s="14">
        <v>32.486280000000001</v>
      </c>
      <c r="V14" s="14">
        <v>3.9405800000000002</v>
      </c>
      <c r="W14" s="14">
        <v>28.5457</v>
      </c>
      <c r="X14" s="11">
        <v>48</v>
      </c>
      <c r="Y14" s="10">
        <v>43230</v>
      </c>
      <c r="Z14" s="11">
        <v>9980796171</v>
      </c>
      <c r="AA14" s="12" t="s">
        <v>81</v>
      </c>
      <c r="AB14" s="11" t="s">
        <v>82</v>
      </c>
      <c r="AC14" s="12" t="s">
        <v>83</v>
      </c>
      <c r="AD14" s="11" t="s">
        <v>84</v>
      </c>
      <c r="AE14" s="12" t="s">
        <v>85</v>
      </c>
      <c r="AF14" s="14">
        <v>0.32486280000000001</v>
      </c>
      <c r="AG14" s="11" t="s">
        <v>46</v>
      </c>
    </row>
    <row r="15" spans="1:33" x14ac:dyDescent="0.2">
      <c r="A15" s="8">
        <v>1179</v>
      </c>
      <c r="B15" s="9" t="s">
        <v>63</v>
      </c>
      <c r="C15" s="10">
        <v>43238</v>
      </c>
      <c r="D15" s="11">
        <v>56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86</v>
      </c>
      <c r="J15" s="12" t="s">
        <v>87</v>
      </c>
      <c r="K15" s="13" t="s">
        <v>74</v>
      </c>
      <c r="L15" s="11" t="str">
        <f>"124"</f>
        <v>124</v>
      </c>
      <c r="M15" s="10">
        <v>1</v>
      </c>
      <c r="N15" s="11" t="str">
        <f>"000085"</f>
        <v>000085</v>
      </c>
      <c r="O15" s="10">
        <v>42243</v>
      </c>
      <c r="P15" s="11" t="str">
        <f>"000352"</f>
        <v>000352</v>
      </c>
      <c r="Q15" s="10">
        <v>42277</v>
      </c>
      <c r="R15" s="11">
        <v>15</v>
      </c>
      <c r="S15" s="11" t="str">
        <f>"003288"</f>
        <v>003288</v>
      </c>
      <c r="T15" s="10">
        <v>43284</v>
      </c>
      <c r="U15" s="14">
        <v>3.0756399999999999</v>
      </c>
      <c r="V15" s="14">
        <v>0.47613</v>
      </c>
      <c r="W15" s="14">
        <v>2.59951</v>
      </c>
      <c r="X15" s="11">
        <v>52</v>
      </c>
      <c r="Y15" s="10">
        <v>43238</v>
      </c>
      <c r="Z15" s="11">
        <v>9742395656</v>
      </c>
      <c r="AA15" s="12" t="s">
        <v>88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v>3.07564E-2</v>
      </c>
      <c r="AG15" s="11" t="s">
        <v>46</v>
      </c>
    </row>
    <row r="16" spans="1:33" x14ac:dyDescent="0.2">
      <c r="A16" s="8">
        <v>1622</v>
      </c>
      <c r="B16" s="9" t="s">
        <v>89</v>
      </c>
      <c r="C16" s="10">
        <v>43252</v>
      </c>
      <c r="D16" s="11">
        <v>56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90</v>
      </c>
      <c r="J16" s="12" t="s">
        <v>91</v>
      </c>
      <c r="K16" s="13" t="s">
        <v>74</v>
      </c>
      <c r="L16" s="11" t="str">
        <f>"000235"</f>
        <v>000235</v>
      </c>
      <c r="M16" s="10">
        <v>42415</v>
      </c>
      <c r="N16" s="11" t="str">
        <f>"000070"</f>
        <v>000070</v>
      </c>
      <c r="O16" s="10">
        <v>42428</v>
      </c>
      <c r="P16" s="11" t="str">
        <f>"000286"</f>
        <v>000286</v>
      </c>
      <c r="Q16" s="10">
        <v>42816</v>
      </c>
      <c r="R16" s="11">
        <v>16</v>
      </c>
      <c r="S16" s="11" t="str">
        <f>"001878"</f>
        <v>001878</v>
      </c>
      <c r="T16" s="10">
        <v>43245</v>
      </c>
      <c r="U16" s="14">
        <v>11.96799</v>
      </c>
      <c r="V16" s="14">
        <v>1.5080499999999999</v>
      </c>
      <c r="W16" s="14">
        <v>10.45994</v>
      </c>
      <c r="X16" s="11">
        <v>65</v>
      </c>
      <c r="Y16" s="10">
        <v>43252</v>
      </c>
      <c r="Z16" s="11">
        <v>9845440830</v>
      </c>
      <c r="AA16" s="12" t="s">
        <v>92</v>
      </c>
      <c r="AB16" s="11" t="s">
        <v>93</v>
      </c>
      <c r="AC16" s="12" t="s">
        <v>94</v>
      </c>
      <c r="AD16" s="11" t="s">
        <v>44</v>
      </c>
      <c r="AE16" s="12" t="s">
        <v>45</v>
      </c>
      <c r="AF16" s="14">
        <v>0.11967990000000001</v>
      </c>
      <c r="AG16" s="11" t="s">
        <v>46</v>
      </c>
    </row>
    <row r="17" spans="1:33" x14ac:dyDescent="0.2">
      <c r="A17" s="8">
        <v>1780</v>
      </c>
      <c r="B17" s="9" t="s">
        <v>89</v>
      </c>
      <c r="C17" s="10">
        <v>43257</v>
      </c>
      <c r="D17" s="11">
        <v>56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95</v>
      </c>
      <c r="J17" s="12" t="s">
        <v>96</v>
      </c>
      <c r="K17" s="13" t="s">
        <v>40</v>
      </c>
      <c r="L17" s="11" t="str">
        <f>"000257"</f>
        <v>000257</v>
      </c>
      <c r="M17" s="10">
        <v>41690</v>
      </c>
      <c r="N17" s="11" t="str">
        <f>"000018"</f>
        <v>000018</v>
      </c>
      <c r="O17" s="10">
        <v>42549</v>
      </c>
      <c r="P17" s="11" t="str">
        <f>"000156"</f>
        <v>000156</v>
      </c>
      <c r="Q17" s="10">
        <v>42632</v>
      </c>
      <c r="R17" s="11">
        <v>14</v>
      </c>
      <c r="S17" s="11" t="str">
        <f>"002191"</f>
        <v>002191</v>
      </c>
      <c r="T17" s="10">
        <v>43255</v>
      </c>
      <c r="U17" s="14">
        <v>14.56349</v>
      </c>
      <c r="V17" s="14">
        <v>2.0819299999999998</v>
      </c>
      <c r="W17" s="14">
        <v>12.48156</v>
      </c>
      <c r="X17" s="11">
        <v>71</v>
      </c>
      <c r="Y17" s="10">
        <v>43257</v>
      </c>
      <c r="Z17" s="11">
        <v>0</v>
      </c>
      <c r="AA17" s="12" t="s">
        <v>59</v>
      </c>
      <c r="AB17" s="11" t="s">
        <v>97</v>
      </c>
      <c r="AC17" s="12" t="s">
        <v>98</v>
      </c>
      <c r="AD17" s="11" t="s">
        <v>44</v>
      </c>
      <c r="AE17" s="12" t="s">
        <v>45</v>
      </c>
      <c r="AF17" s="14">
        <v>0.14563490000000001</v>
      </c>
      <c r="AG17" s="11" t="s">
        <v>46</v>
      </c>
    </row>
    <row r="18" spans="1:33" x14ac:dyDescent="0.2">
      <c r="A18" s="8">
        <v>1781</v>
      </c>
      <c r="B18" s="9" t="s">
        <v>89</v>
      </c>
      <c r="C18" s="10">
        <v>43257</v>
      </c>
      <c r="D18" s="11">
        <v>56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99</v>
      </c>
      <c r="J18" s="12" t="s">
        <v>100</v>
      </c>
      <c r="K18" s="13" t="s">
        <v>74</v>
      </c>
      <c r="L18" s="11" t="str">
        <f>"000189"</f>
        <v>000189</v>
      </c>
      <c r="M18" s="10">
        <v>43173</v>
      </c>
      <c r="N18" s="11" t="str">
        <f>"000010"</f>
        <v>000010</v>
      </c>
      <c r="O18" s="10">
        <v>43220</v>
      </c>
      <c r="P18" s="11" t="str">
        <f>"000044"</f>
        <v>000044</v>
      </c>
      <c r="Q18" s="10">
        <v>43220</v>
      </c>
      <c r="R18" s="11">
        <v>17</v>
      </c>
      <c r="S18" s="11" t="str">
        <f>"002082"</f>
        <v>002082</v>
      </c>
      <c r="T18" s="10">
        <v>43251</v>
      </c>
      <c r="U18" s="14">
        <v>49.81794</v>
      </c>
      <c r="V18" s="14">
        <v>1.8595600000000001</v>
      </c>
      <c r="W18" s="14">
        <v>47.958379999999998</v>
      </c>
      <c r="X18" s="11">
        <v>73</v>
      </c>
      <c r="Y18" s="10">
        <v>43257</v>
      </c>
      <c r="Z18" s="11">
        <v>9964121710</v>
      </c>
      <c r="AA18" s="12" t="s">
        <v>101</v>
      </c>
      <c r="AB18" s="11" t="s">
        <v>102</v>
      </c>
      <c r="AC18" s="12" t="s">
        <v>103</v>
      </c>
      <c r="AD18" s="11" t="s">
        <v>44</v>
      </c>
      <c r="AE18" s="12" t="s">
        <v>45</v>
      </c>
      <c r="AF18" s="14">
        <v>0.49817939999999999</v>
      </c>
      <c r="AG18" s="11" t="s">
        <v>56</v>
      </c>
    </row>
    <row r="19" spans="1:33" x14ac:dyDescent="0.2">
      <c r="A19" s="8">
        <v>2262</v>
      </c>
      <c r="B19" s="9" t="s">
        <v>89</v>
      </c>
      <c r="C19" s="10">
        <v>43269</v>
      </c>
      <c r="D19" s="11">
        <v>56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104</v>
      </c>
      <c r="J19" s="12" t="s">
        <v>105</v>
      </c>
      <c r="K19" s="13" t="s">
        <v>40</v>
      </c>
      <c r="L19" s="11" t="str">
        <f>"000023"</f>
        <v>000023</v>
      </c>
      <c r="M19" s="10">
        <v>42509</v>
      </c>
      <c r="N19" s="11" t="str">
        <f>"000067"</f>
        <v>000067</v>
      </c>
      <c r="O19" s="10">
        <v>42794</v>
      </c>
      <c r="P19" s="11" t="str">
        <f>"000274"</f>
        <v>000274</v>
      </c>
      <c r="Q19" s="10">
        <v>42794</v>
      </c>
      <c r="R19" s="11">
        <v>16</v>
      </c>
      <c r="S19" s="11" t="str">
        <f>"002548"</f>
        <v>002548</v>
      </c>
      <c r="T19" s="10">
        <v>43265</v>
      </c>
      <c r="U19" s="14">
        <v>9.2109699999999997</v>
      </c>
      <c r="V19" s="14">
        <v>1.3429199999999999</v>
      </c>
      <c r="W19" s="14">
        <v>7.8680500000000002</v>
      </c>
      <c r="X19" s="11">
        <v>91</v>
      </c>
      <c r="Y19" s="10">
        <v>43269</v>
      </c>
      <c r="Z19" s="11">
        <v>9611508999</v>
      </c>
      <c r="AA19" s="12" t="s">
        <v>106</v>
      </c>
      <c r="AB19" s="11" t="s">
        <v>93</v>
      </c>
      <c r="AC19" s="12" t="s">
        <v>94</v>
      </c>
      <c r="AD19" s="11" t="s">
        <v>44</v>
      </c>
      <c r="AE19" s="12" t="s">
        <v>45</v>
      </c>
      <c r="AF19" s="14">
        <v>9.2109700000000003E-2</v>
      </c>
      <c r="AG19" s="11" t="s">
        <v>46</v>
      </c>
    </row>
    <row r="20" spans="1:33" x14ac:dyDescent="0.2">
      <c r="A20" s="8">
        <v>3058</v>
      </c>
      <c r="B20" s="9" t="s">
        <v>107</v>
      </c>
      <c r="C20" s="10">
        <v>43287</v>
      </c>
      <c r="D20" s="11">
        <v>56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86</v>
      </c>
      <c r="J20" s="12" t="s">
        <v>87</v>
      </c>
      <c r="K20" s="13" t="s">
        <v>74</v>
      </c>
      <c r="L20" s="11" t="str">
        <f>"124"</f>
        <v>124</v>
      </c>
      <c r="M20" s="10">
        <v>1</v>
      </c>
      <c r="N20" s="11" t="str">
        <f>"000085"</f>
        <v>000085</v>
      </c>
      <c r="O20" s="10">
        <v>42243</v>
      </c>
      <c r="P20" s="11" t="str">
        <f>"000352"</f>
        <v>000352</v>
      </c>
      <c r="Q20" s="10">
        <v>42277</v>
      </c>
      <c r="R20" s="11">
        <v>15</v>
      </c>
      <c r="S20" s="11" t="str">
        <f>"003288"</f>
        <v>003288</v>
      </c>
      <c r="T20" s="10">
        <v>43284</v>
      </c>
      <c r="U20" s="14">
        <v>6.3007900000000001</v>
      </c>
      <c r="V20" s="14">
        <v>0.99492999999999998</v>
      </c>
      <c r="W20" s="14">
        <v>5.30586</v>
      </c>
      <c r="X20" s="11">
        <v>115</v>
      </c>
      <c r="Y20" s="10">
        <v>43287</v>
      </c>
      <c r="Z20" s="11">
        <v>9742395656</v>
      </c>
      <c r="AA20" s="12" t="s">
        <v>88</v>
      </c>
      <c r="AB20" s="11" t="s">
        <v>42</v>
      </c>
      <c r="AC20" s="12" t="s">
        <v>43</v>
      </c>
      <c r="AD20" s="11" t="s">
        <v>44</v>
      </c>
      <c r="AE20" s="12" t="s">
        <v>45</v>
      </c>
      <c r="AF20" s="14">
        <v>6.3007900000000006E-2</v>
      </c>
      <c r="AG20" s="11" t="s">
        <v>46</v>
      </c>
    </row>
    <row r="21" spans="1:33" x14ac:dyDescent="0.2">
      <c r="A21" s="8">
        <v>3153</v>
      </c>
      <c r="B21" s="9" t="s">
        <v>107</v>
      </c>
      <c r="C21" s="10">
        <v>43290</v>
      </c>
      <c r="D21" s="11">
        <v>56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108</v>
      </c>
      <c r="J21" s="12" t="s">
        <v>109</v>
      </c>
      <c r="K21" s="13" t="s">
        <v>40</v>
      </c>
      <c r="L21" s="11" t="str">
        <f>"000116"</f>
        <v>000116</v>
      </c>
      <c r="M21" s="10">
        <v>42114</v>
      </c>
      <c r="N21" s="11" t="str">
        <f>"000058"</f>
        <v>000058</v>
      </c>
      <c r="O21" s="10">
        <v>42734</v>
      </c>
      <c r="P21" s="11" t="str">
        <f>"000219"</f>
        <v>000219</v>
      </c>
      <c r="Q21" s="10">
        <v>42734</v>
      </c>
      <c r="R21" s="11">
        <v>15</v>
      </c>
      <c r="S21" s="11" t="str">
        <f>"003433"</f>
        <v>003433</v>
      </c>
      <c r="T21" s="10">
        <v>43288</v>
      </c>
      <c r="U21" s="14">
        <v>25.400010000000002</v>
      </c>
      <c r="V21" s="14">
        <v>3.5259</v>
      </c>
      <c r="W21" s="14">
        <v>21.874110000000002</v>
      </c>
      <c r="X21" s="11">
        <v>117</v>
      </c>
      <c r="Y21" s="10">
        <v>43290</v>
      </c>
      <c r="Z21" s="11">
        <v>9086343423</v>
      </c>
      <c r="AA21" s="12" t="s">
        <v>110</v>
      </c>
      <c r="AB21" s="11" t="s">
        <v>42</v>
      </c>
      <c r="AC21" s="12" t="s">
        <v>43</v>
      </c>
      <c r="AD21" s="11" t="s">
        <v>44</v>
      </c>
      <c r="AE21" s="12" t="s">
        <v>45</v>
      </c>
      <c r="AF21" s="14">
        <v>0.25400010000000001</v>
      </c>
      <c r="AG21" s="11" t="s">
        <v>46</v>
      </c>
    </row>
    <row r="22" spans="1:33" x14ac:dyDescent="0.2">
      <c r="A22" s="8">
        <v>4097</v>
      </c>
      <c r="B22" s="9" t="s">
        <v>107</v>
      </c>
      <c r="C22" s="10">
        <v>43308</v>
      </c>
      <c r="D22" s="11">
        <v>56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111</v>
      </c>
      <c r="J22" s="12" t="s">
        <v>112</v>
      </c>
      <c r="K22" s="13" t="s">
        <v>66</v>
      </c>
      <c r="L22" s="11" t="str">
        <f>"000002"</f>
        <v>000002</v>
      </c>
      <c r="M22" s="10">
        <v>42930</v>
      </c>
      <c r="N22" s="11" t="str">
        <f>"000003"</f>
        <v>000003</v>
      </c>
      <c r="O22" s="10">
        <v>42825</v>
      </c>
      <c r="P22" s="11" t="str">
        <f>"0035"</f>
        <v>0035</v>
      </c>
      <c r="Q22" s="10">
        <v>42916</v>
      </c>
      <c r="R22" s="11">
        <v>16</v>
      </c>
      <c r="S22" s="11" t="str">
        <f>"004849"</f>
        <v>004849</v>
      </c>
      <c r="T22" s="10">
        <v>43316</v>
      </c>
      <c r="U22" s="14">
        <v>6.1245799999999999</v>
      </c>
      <c r="V22" s="14">
        <v>0.75192999999999999</v>
      </c>
      <c r="W22" s="14">
        <v>5.3726500000000001</v>
      </c>
      <c r="X22" s="11">
        <v>146</v>
      </c>
      <c r="Y22" s="10">
        <v>43308</v>
      </c>
      <c r="Z22" s="11">
        <v>9980796171</v>
      </c>
      <c r="AA22" s="12" t="s">
        <v>113</v>
      </c>
      <c r="AB22" s="11" t="s">
        <v>114</v>
      </c>
      <c r="AC22" s="12" t="s">
        <v>115</v>
      </c>
      <c r="AD22" s="11" t="s">
        <v>84</v>
      </c>
      <c r="AE22" s="12" t="s">
        <v>85</v>
      </c>
      <c r="AF22" s="14">
        <v>6.1245799999999996E-2</v>
      </c>
      <c r="AG22" s="11" t="s">
        <v>46</v>
      </c>
    </row>
    <row r="23" spans="1:33" x14ac:dyDescent="0.2">
      <c r="A23" s="8">
        <v>4098</v>
      </c>
      <c r="B23" s="9" t="s">
        <v>107</v>
      </c>
      <c r="C23" s="10">
        <v>43308</v>
      </c>
      <c r="D23" s="11">
        <v>56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111</v>
      </c>
      <c r="J23" s="12" t="s">
        <v>112</v>
      </c>
      <c r="K23" s="13" t="s">
        <v>66</v>
      </c>
      <c r="L23" s="11" t="str">
        <f>"000002"</f>
        <v>000002</v>
      </c>
      <c r="M23" s="10">
        <v>42930</v>
      </c>
      <c r="N23" s="11" t="str">
        <f>"000003"</f>
        <v>000003</v>
      </c>
      <c r="O23" s="10">
        <v>42825</v>
      </c>
      <c r="P23" s="11" t="str">
        <f>"0035"</f>
        <v>0035</v>
      </c>
      <c r="Q23" s="10">
        <v>42916</v>
      </c>
      <c r="R23" s="11">
        <v>16</v>
      </c>
      <c r="S23" s="11" t="str">
        <f>"004849"</f>
        <v>004849</v>
      </c>
      <c r="T23" s="10">
        <v>43316</v>
      </c>
      <c r="U23" s="14">
        <v>9.0517900000000004</v>
      </c>
      <c r="V23" s="14">
        <v>1.12798</v>
      </c>
      <c r="W23" s="14">
        <v>7.9238099999999996</v>
      </c>
      <c r="X23" s="11">
        <v>146</v>
      </c>
      <c r="Y23" s="10">
        <v>43308</v>
      </c>
      <c r="Z23" s="11">
        <v>9980796171</v>
      </c>
      <c r="AA23" s="12" t="s">
        <v>113</v>
      </c>
      <c r="AB23" s="11" t="s">
        <v>114</v>
      </c>
      <c r="AC23" s="12" t="s">
        <v>115</v>
      </c>
      <c r="AD23" s="11" t="s">
        <v>84</v>
      </c>
      <c r="AE23" s="12" t="s">
        <v>85</v>
      </c>
      <c r="AF23" s="14">
        <v>9.0517899999999998E-2</v>
      </c>
      <c r="AG23" s="11" t="s">
        <v>46</v>
      </c>
    </row>
    <row r="24" spans="1:33" x14ac:dyDescent="0.2">
      <c r="A24" s="8">
        <v>4434</v>
      </c>
      <c r="B24" s="9" t="s">
        <v>116</v>
      </c>
      <c r="C24" s="10">
        <v>43318</v>
      </c>
      <c r="D24" s="11">
        <v>56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111</v>
      </c>
      <c r="J24" s="12" t="s">
        <v>112</v>
      </c>
      <c r="K24" s="13" t="s">
        <v>66</v>
      </c>
      <c r="L24" s="11" t="str">
        <f>"000002"</f>
        <v>000002</v>
      </c>
      <c r="M24" s="10">
        <v>42930</v>
      </c>
      <c r="N24" s="11" t="str">
        <f>"000003"</f>
        <v>000003</v>
      </c>
      <c r="O24" s="10">
        <v>42825</v>
      </c>
      <c r="P24" s="11" t="str">
        <f>"0035"</f>
        <v>0035</v>
      </c>
      <c r="Q24" s="10">
        <v>42916</v>
      </c>
      <c r="R24" s="11">
        <v>16</v>
      </c>
      <c r="S24" s="11" t="str">
        <f>"004849"</f>
        <v>004849</v>
      </c>
      <c r="T24" s="10">
        <v>43316</v>
      </c>
      <c r="U24" s="14">
        <v>2.9567299999999999</v>
      </c>
      <c r="V24" s="14">
        <v>0.36765999999999999</v>
      </c>
      <c r="W24" s="14">
        <v>2.58907</v>
      </c>
      <c r="X24" s="11">
        <v>157</v>
      </c>
      <c r="Y24" s="10">
        <v>43318</v>
      </c>
      <c r="Z24" s="11">
        <v>9980796171</v>
      </c>
      <c r="AA24" s="12" t="s">
        <v>113</v>
      </c>
      <c r="AB24" s="11" t="s">
        <v>114</v>
      </c>
      <c r="AC24" s="12" t="s">
        <v>115</v>
      </c>
      <c r="AD24" s="11" t="s">
        <v>84</v>
      </c>
      <c r="AE24" s="12" t="s">
        <v>85</v>
      </c>
      <c r="AF24" s="14">
        <v>2.9567299999999998E-2</v>
      </c>
      <c r="AG24" s="11" t="s">
        <v>46</v>
      </c>
    </row>
    <row r="25" spans="1:33" x14ac:dyDescent="0.2">
      <c r="A25" s="8">
        <v>4435</v>
      </c>
      <c r="B25" s="9" t="s">
        <v>116</v>
      </c>
      <c r="C25" s="10">
        <v>43318</v>
      </c>
      <c r="D25" s="11">
        <v>56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117</v>
      </c>
      <c r="J25" s="12" t="s">
        <v>118</v>
      </c>
      <c r="K25" s="13" t="s">
        <v>66</v>
      </c>
      <c r="L25" s="11" t="str">
        <f>"0012"</f>
        <v>0012</v>
      </c>
      <c r="M25" s="10">
        <v>1</v>
      </c>
      <c r="N25" s="11" t="str">
        <f>"000069"</f>
        <v>000069</v>
      </c>
      <c r="O25" s="10">
        <v>42794</v>
      </c>
      <c r="P25" s="11" t="str">
        <f>"000277"</f>
        <v>000277</v>
      </c>
      <c r="Q25" s="10">
        <v>42794</v>
      </c>
      <c r="R25" s="11">
        <v>16</v>
      </c>
      <c r="S25" s="11" t="str">
        <f>"004706"</f>
        <v>004706</v>
      </c>
      <c r="T25" s="10">
        <v>43314</v>
      </c>
      <c r="U25" s="14">
        <v>47.334420000000001</v>
      </c>
      <c r="V25" s="14">
        <v>6.7499700000000002</v>
      </c>
      <c r="W25" s="14">
        <v>40.584449999999997</v>
      </c>
      <c r="X25" s="11">
        <v>159</v>
      </c>
      <c r="Y25" s="10">
        <v>43318</v>
      </c>
      <c r="Z25" s="11">
        <v>9964121710</v>
      </c>
      <c r="AA25" s="12" t="s">
        <v>119</v>
      </c>
      <c r="AB25" s="11" t="s">
        <v>93</v>
      </c>
      <c r="AC25" s="12" t="s">
        <v>94</v>
      </c>
      <c r="AD25" s="11" t="s">
        <v>44</v>
      </c>
      <c r="AE25" s="12" t="s">
        <v>45</v>
      </c>
      <c r="AF25" s="14">
        <v>0.47334419999999999</v>
      </c>
      <c r="AG25" s="11" t="s">
        <v>46</v>
      </c>
    </row>
    <row r="26" spans="1:33" x14ac:dyDescent="0.2">
      <c r="A26" s="8">
        <v>6044</v>
      </c>
      <c r="B26" s="9" t="s">
        <v>120</v>
      </c>
      <c r="C26" s="10">
        <v>43385</v>
      </c>
      <c r="D26" s="11">
        <v>56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121</v>
      </c>
      <c r="J26" s="12" t="s">
        <v>122</v>
      </c>
      <c r="K26" s="13" t="s">
        <v>40</v>
      </c>
      <c r="L26" s="11" t="str">
        <f>"000049"</f>
        <v>000049</v>
      </c>
      <c r="M26" s="10">
        <v>42783</v>
      </c>
      <c r="N26" s="11" t="str">
        <f>"000012"</f>
        <v>000012</v>
      </c>
      <c r="O26" s="10">
        <v>43243</v>
      </c>
      <c r="P26" s="11" t="str">
        <f>"000050"</f>
        <v>000050</v>
      </c>
      <c r="Q26" s="10">
        <v>43243</v>
      </c>
      <c r="R26" s="11">
        <v>16</v>
      </c>
      <c r="S26" s="11" t="str">
        <f>"006401"</f>
        <v>006401</v>
      </c>
      <c r="T26" s="10">
        <v>43382</v>
      </c>
      <c r="U26" s="14">
        <v>16.947859999999999</v>
      </c>
      <c r="V26" s="14">
        <v>1.33721</v>
      </c>
      <c r="W26" s="14">
        <v>15.61065</v>
      </c>
      <c r="X26" s="11">
        <v>233</v>
      </c>
      <c r="Y26" s="10">
        <v>43385</v>
      </c>
      <c r="Z26" s="11">
        <v>9449780285</v>
      </c>
      <c r="AA26" s="12" t="s">
        <v>123</v>
      </c>
      <c r="AB26" s="11" t="s">
        <v>42</v>
      </c>
      <c r="AC26" s="12" t="s">
        <v>43</v>
      </c>
      <c r="AD26" s="11" t="s">
        <v>44</v>
      </c>
      <c r="AE26" s="12" t="s">
        <v>45</v>
      </c>
      <c r="AF26" s="14">
        <f t="shared" ref="AF26:AF46" si="0">U26/100</f>
        <v>0.16947859999999998</v>
      </c>
      <c r="AG26" s="11" t="s">
        <v>56</v>
      </c>
    </row>
    <row r="27" spans="1:33" x14ac:dyDescent="0.2">
      <c r="A27" s="8">
        <v>6045</v>
      </c>
      <c r="B27" s="9" t="s">
        <v>120</v>
      </c>
      <c r="C27" s="10">
        <v>43385</v>
      </c>
      <c r="D27" s="11">
        <v>56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124</v>
      </c>
      <c r="J27" s="12" t="s">
        <v>125</v>
      </c>
      <c r="K27" s="13" t="s">
        <v>40</v>
      </c>
      <c r="L27" s="11" t="str">
        <f>"000051"</f>
        <v>000051</v>
      </c>
      <c r="M27" s="10">
        <v>42783</v>
      </c>
      <c r="N27" s="11" t="str">
        <f>"000011"</f>
        <v>000011</v>
      </c>
      <c r="O27" s="10">
        <v>43243</v>
      </c>
      <c r="P27" s="11" t="str">
        <f>"000049"</f>
        <v>000049</v>
      </c>
      <c r="Q27" s="10">
        <v>43243</v>
      </c>
      <c r="R27" s="11">
        <v>16</v>
      </c>
      <c r="S27" s="11" t="str">
        <f>"006402"</f>
        <v>006402</v>
      </c>
      <c r="T27" s="10">
        <v>43382</v>
      </c>
      <c r="U27" s="14">
        <v>46.263669999999998</v>
      </c>
      <c r="V27" s="14">
        <v>3.5483099999999999</v>
      </c>
      <c r="W27" s="14">
        <v>42.715359999999997</v>
      </c>
      <c r="X27" s="11">
        <v>233</v>
      </c>
      <c r="Y27" s="10">
        <v>43385</v>
      </c>
      <c r="Z27" s="11">
        <v>9449780285</v>
      </c>
      <c r="AA27" s="12" t="s">
        <v>123</v>
      </c>
      <c r="AB27" s="11" t="s">
        <v>42</v>
      </c>
      <c r="AC27" s="12" t="s">
        <v>43</v>
      </c>
      <c r="AD27" s="11" t="s">
        <v>44</v>
      </c>
      <c r="AE27" s="12" t="s">
        <v>45</v>
      </c>
      <c r="AF27" s="14">
        <f t="shared" si="0"/>
        <v>0.46263669999999996</v>
      </c>
      <c r="AG27" s="11" t="s">
        <v>56</v>
      </c>
    </row>
    <row r="28" spans="1:33" x14ac:dyDescent="0.2">
      <c r="A28" s="8">
        <v>6046</v>
      </c>
      <c r="B28" s="9" t="s">
        <v>120</v>
      </c>
      <c r="C28" s="10">
        <v>43385</v>
      </c>
      <c r="D28" s="11">
        <v>56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126</v>
      </c>
      <c r="J28" s="12" t="s">
        <v>127</v>
      </c>
      <c r="K28" s="13" t="s">
        <v>40</v>
      </c>
      <c r="L28" s="11" t="str">
        <f>"000000"</f>
        <v>000000</v>
      </c>
      <c r="M28" s="10">
        <v>42783</v>
      </c>
      <c r="N28" s="11" t="str">
        <f>""</f>
        <v/>
      </c>
      <c r="O28" s="10"/>
      <c r="P28" s="11" t="str">
        <f>""</f>
        <v/>
      </c>
      <c r="Q28" s="10"/>
      <c r="R28" s="11">
        <v>16</v>
      </c>
      <c r="S28" s="11" t="str">
        <f>""</f>
        <v/>
      </c>
      <c r="T28" s="10"/>
      <c r="U28" s="14">
        <v>0.13725000000000001</v>
      </c>
      <c r="V28" s="14">
        <v>1.3729999999999999E-2</v>
      </c>
      <c r="W28" s="14">
        <v>0.12352</v>
      </c>
      <c r="X28" s="11">
        <v>234</v>
      </c>
      <c r="Y28" s="10">
        <v>43385</v>
      </c>
      <c r="Z28" s="11">
        <v>9844004676</v>
      </c>
      <c r="AA28" s="12" t="s">
        <v>41</v>
      </c>
      <c r="AB28" s="11" t="s">
        <v>42</v>
      </c>
      <c r="AC28" s="12" t="s">
        <v>43</v>
      </c>
      <c r="AD28" s="11" t="s">
        <v>44</v>
      </c>
      <c r="AE28" s="12" t="s">
        <v>45</v>
      </c>
      <c r="AF28" s="14">
        <f t="shared" si="0"/>
        <v>1.3725E-3</v>
      </c>
      <c r="AG28" s="11" t="s">
        <v>46</v>
      </c>
    </row>
    <row r="29" spans="1:33" x14ac:dyDescent="0.2">
      <c r="A29" s="8">
        <v>6047</v>
      </c>
      <c r="B29" s="9" t="s">
        <v>120</v>
      </c>
      <c r="C29" s="10">
        <v>43385</v>
      </c>
      <c r="D29" s="11">
        <v>56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124</v>
      </c>
      <c r="J29" s="12" t="s">
        <v>125</v>
      </c>
      <c r="K29" s="13" t="s">
        <v>40</v>
      </c>
      <c r="L29" s="11" t="str">
        <f>"000051"</f>
        <v>000051</v>
      </c>
      <c r="M29" s="10">
        <v>42783</v>
      </c>
      <c r="N29" s="11" t="str">
        <f>"000011"</f>
        <v>000011</v>
      </c>
      <c r="O29" s="10">
        <v>43243</v>
      </c>
      <c r="P29" s="11" t="str">
        <f>"000049"</f>
        <v>000049</v>
      </c>
      <c r="Q29" s="10">
        <v>43243</v>
      </c>
      <c r="R29" s="11">
        <v>16</v>
      </c>
      <c r="S29" s="11" t="str">
        <f>"006402"</f>
        <v>006402</v>
      </c>
      <c r="T29" s="10">
        <v>43382</v>
      </c>
      <c r="U29" s="14">
        <v>0.31863000000000002</v>
      </c>
      <c r="V29" s="14">
        <v>3.1870000000000002E-2</v>
      </c>
      <c r="W29" s="14">
        <v>0.28676000000000001</v>
      </c>
      <c r="X29" s="11">
        <v>234</v>
      </c>
      <c r="Y29" s="10">
        <v>43385</v>
      </c>
      <c r="Z29" s="11">
        <v>9844004676</v>
      </c>
      <c r="AA29" s="12" t="s">
        <v>41</v>
      </c>
      <c r="AB29" s="11" t="s">
        <v>42</v>
      </c>
      <c r="AC29" s="12" t="s">
        <v>43</v>
      </c>
      <c r="AD29" s="11" t="s">
        <v>44</v>
      </c>
      <c r="AE29" s="12" t="s">
        <v>45</v>
      </c>
      <c r="AF29" s="14">
        <f t="shared" si="0"/>
        <v>3.1863000000000004E-3</v>
      </c>
      <c r="AG29" s="11" t="s">
        <v>56</v>
      </c>
    </row>
    <row r="30" spans="1:33" x14ac:dyDescent="0.2">
      <c r="A30" s="8">
        <v>6048</v>
      </c>
      <c r="B30" s="9" t="s">
        <v>120</v>
      </c>
      <c r="C30" s="10">
        <v>43385</v>
      </c>
      <c r="D30" s="11">
        <v>56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121</v>
      </c>
      <c r="J30" s="12" t="s">
        <v>122</v>
      </c>
      <c r="K30" s="13" t="s">
        <v>40</v>
      </c>
      <c r="L30" s="11" t="str">
        <f>"000049"</f>
        <v>000049</v>
      </c>
      <c r="M30" s="10">
        <v>42783</v>
      </c>
      <c r="N30" s="11" t="str">
        <f>"000012"</f>
        <v>000012</v>
      </c>
      <c r="O30" s="10">
        <v>43243</v>
      </c>
      <c r="P30" s="11" t="str">
        <f>"000050"</f>
        <v>000050</v>
      </c>
      <c r="Q30" s="10">
        <v>43243</v>
      </c>
      <c r="R30" s="11">
        <v>16</v>
      </c>
      <c r="S30" s="11" t="str">
        <f>"006401"</f>
        <v>006401</v>
      </c>
      <c r="T30" s="10">
        <v>43382</v>
      </c>
      <c r="U30" s="14">
        <v>0.113</v>
      </c>
      <c r="V30" s="14">
        <v>1.1299999999999999E-2</v>
      </c>
      <c r="W30" s="14">
        <v>0.1017</v>
      </c>
      <c r="X30" s="11">
        <v>234</v>
      </c>
      <c r="Y30" s="10">
        <v>43385</v>
      </c>
      <c r="Z30" s="11">
        <v>9844004676</v>
      </c>
      <c r="AA30" s="12" t="s">
        <v>41</v>
      </c>
      <c r="AB30" s="11" t="s">
        <v>42</v>
      </c>
      <c r="AC30" s="12" t="s">
        <v>43</v>
      </c>
      <c r="AD30" s="11" t="s">
        <v>44</v>
      </c>
      <c r="AE30" s="12" t="s">
        <v>45</v>
      </c>
      <c r="AF30" s="14">
        <f t="shared" si="0"/>
        <v>1.1299999999999999E-3</v>
      </c>
      <c r="AG30" s="11" t="s">
        <v>56</v>
      </c>
    </row>
    <row r="31" spans="1:33" x14ac:dyDescent="0.2">
      <c r="A31" s="8">
        <v>6049</v>
      </c>
      <c r="B31" s="9" t="s">
        <v>120</v>
      </c>
      <c r="C31" s="10">
        <v>43385</v>
      </c>
      <c r="D31" s="11">
        <v>56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70</v>
      </c>
      <c r="J31" s="12" t="s">
        <v>71</v>
      </c>
      <c r="K31" s="13" t="s">
        <v>66</v>
      </c>
      <c r="L31" s="11" t="str">
        <f>"0065"</f>
        <v>0065</v>
      </c>
      <c r="M31" s="10">
        <v>3</v>
      </c>
      <c r="N31" s="11" t="str">
        <f>"000002"</f>
        <v>000002</v>
      </c>
      <c r="O31" s="10">
        <v>43195</v>
      </c>
      <c r="P31" s="11" t="str">
        <f>"000010"</f>
        <v>000010</v>
      </c>
      <c r="Q31" s="10">
        <v>43195</v>
      </c>
      <c r="R31" s="11">
        <v>16</v>
      </c>
      <c r="S31" s="11" t="str">
        <f>"001196"</f>
        <v>001196</v>
      </c>
      <c r="T31" s="10">
        <v>43228</v>
      </c>
      <c r="U31" s="14">
        <v>0.3417</v>
      </c>
      <c r="V31" s="14">
        <v>3.4169999999999999E-2</v>
      </c>
      <c r="W31" s="14">
        <v>0.30753000000000003</v>
      </c>
      <c r="X31" s="11">
        <v>234</v>
      </c>
      <c r="Y31" s="10">
        <v>43385</v>
      </c>
      <c r="Z31" s="11">
        <v>9844004676</v>
      </c>
      <c r="AA31" s="12" t="s">
        <v>41</v>
      </c>
      <c r="AB31" s="11" t="s">
        <v>42</v>
      </c>
      <c r="AC31" s="12" t="s">
        <v>43</v>
      </c>
      <c r="AD31" s="11" t="s">
        <v>44</v>
      </c>
      <c r="AE31" s="12" t="s">
        <v>45</v>
      </c>
      <c r="AF31" s="14">
        <f t="shared" si="0"/>
        <v>3.4169999999999999E-3</v>
      </c>
      <c r="AG31" s="11" t="s">
        <v>56</v>
      </c>
    </row>
    <row r="32" spans="1:33" x14ac:dyDescent="0.2">
      <c r="A32" s="8">
        <v>6050</v>
      </c>
      <c r="B32" s="9" t="s">
        <v>120</v>
      </c>
      <c r="C32" s="10">
        <v>43385</v>
      </c>
      <c r="D32" s="11">
        <v>56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53</v>
      </c>
      <c r="J32" s="12" t="s">
        <v>54</v>
      </c>
      <c r="K32" s="13" t="s">
        <v>40</v>
      </c>
      <c r="L32" s="11" t="str">
        <f>"0061"</f>
        <v>0061</v>
      </c>
      <c r="M32" s="10">
        <v>4</v>
      </c>
      <c r="N32" s="11" t="str">
        <f>"000004"</f>
        <v>000004</v>
      </c>
      <c r="O32" s="10">
        <v>43195</v>
      </c>
      <c r="P32" s="11" t="str">
        <f>"000018"</f>
        <v>000018</v>
      </c>
      <c r="Q32" s="10">
        <v>43195</v>
      </c>
      <c r="R32" s="11">
        <v>16</v>
      </c>
      <c r="S32" s="11" t="str">
        <f>"001198"</f>
        <v>001198</v>
      </c>
      <c r="T32" s="10">
        <v>43228</v>
      </c>
      <c r="U32" s="14">
        <v>0.26357000000000003</v>
      </c>
      <c r="V32" s="14">
        <v>2.6360000000000001E-2</v>
      </c>
      <c r="W32" s="14">
        <v>0.23721</v>
      </c>
      <c r="X32" s="11">
        <v>234</v>
      </c>
      <c r="Y32" s="10">
        <v>43385</v>
      </c>
      <c r="Z32" s="11">
        <v>9844004676</v>
      </c>
      <c r="AA32" s="12" t="s">
        <v>41</v>
      </c>
      <c r="AB32" s="11" t="s">
        <v>42</v>
      </c>
      <c r="AC32" s="12" t="s">
        <v>43</v>
      </c>
      <c r="AD32" s="11" t="s">
        <v>44</v>
      </c>
      <c r="AE32" s="12" t="s">
        <v>45</v>
      </c>
      <c r="AF32" s="14">
        <f t="shared" si="0"/>
        <v>2.6357000000000004E-3</v>
      </c>
      <c r="AG32" s="11" t="s">
        <v>56</v>
      </c>
    </row>
    <row r="33" spans="1:33" x14ac:dyDescent="0.2">
      <c r="A33" s="8">
        <v>6879</v>
      </c>
      <c r="B33" s="9" t="s">
        <v>120</v>
      </c>
      <c r="C33" s="10">
        <v>43399</v>
      </c>
      <c r="D33" s="11">
        <v>56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126</v>
      </c>
      <c r="J33" s="12" t="s">
        <v>127</v>
      </c>
      <c r="K33" s="13" t="s">
        <v>40</v>
      </c>
      <c r="L33" s="11" t="str">
        <f>"000000"</f>
        <v>000000</v>
      </c>
      <c r="M33" s="10">
        <v>42783</v>
      </c>
      <c r="N33" s="11" t="str">
        <f>""</f>
        <v/>
      </c>
      <c r="O33" s="10"/>
      <c r="P33" s="11" t="str">
        <f>""</f>
        <v/>
      </c>
      <c r="Q33" s="10"/>
      <c r="R33" s="11">
        <v>16</v>
      </c>
      <c r="S33" s="11" t="str">
        <f>""</f>
        <v/>
      </c>
      <c r="T33" s="10"/>
      <c r="U33" s="14">
        <v>19.587309999999999</v>
      </c>
      <c r="V33" s="14">
        <v>1.6068199999999999</v>
      </c>
      <c r="W33" s="14">
        <v>17.98049</v>
      </c>
      <c r="X33" s="11">
        <v>250</v>
      </c>
      <c r="Y33" s="10">
        <v>43399</v>
      </c>
      <c r="Z33" s="11">
        <v>9449780285</v>
      </c>
      <c r="AA33" s="12" t="s">
        <v>123</v>
      </c>
      <c r="AB33" s="11" t="s">
        <v>42</v>
      </c>
      <c r="AC33" s="12" t="s">
        <v>43</v>
      </c>
      <c r="AD33" s="11" t="s">
        <v>44</v>
      </c>
      <c r="AE33" s="12" t="s">
        <v>45</v>
      </c>
      <c r="AF33" s="14">
        <f t="shared" si="0"/>
        <v>0.19587309999999999</v>
      </c>
      <c r="AG33" s="11" t="s">
        <v>46</v>
      </c>
    </row>
    <row r="34" spans="1:33" x14ac:dyDescent="0.2">
      <c r="A34" s="8">
        <v>6880</v>
      </c>
      <c r="B34" s="9" t="s">
        <v>120</v>
      </c>
      <c r="C34" s="10">
        <v>43399</v>
      </c>
      <c r="D34" s="11">
        <v>56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126</v>
      </c>
      <c r="J34" s="12" t="s">
        <v>127</v>
      </c>
      <c r="K34" s="13" t="s">
        <v>40</v>
      </c>
      <c r="L34" s="11" t="str">
        <f>"000000"</f>
        <v>000000</v>
      </c>
      <c r="M34" s="10">
        <v>42783</v>
      </c>
      <c r="N34" s="11" t="str">
        <f>""</f>
        <v/>
      </c>
      <c r="O34" s="10"/>
      <c r="P34" s="11" t="str">
        <f>""</f>
        <v/>
      </c>
      <c r="Q34" s="10"/>
      <c r="R34" s="11">
        <v>16</v>
      </c>
      <c r="S34" s="11" t="str">
        <f>""</f>
        <v/>
      </c>
      <c r="T34" s="10"/>
      <c r="U34" s="14">
        <v>1.2264699999999999</v>
      </c>
      <c r="V34" s="14">
        <v>4.4220000000000002E-2</v>
      </c>
      <c r="W34" s="14">
        <v>1.18225</v>
      </c>
      <c r="X34" s="11">
        <v>250</v>
      </c>
      <c r="Y34" s="10">
        <v>43399</v>
      </c>
      <c r="Z34" s="11">
        <v>9449780285</v>
      </c>
      <c r="AA34" s="12" t="s">
        <v>123</v>
      </c>
      <c r="AB34" s="11" t="s">
        <v>42</v>
      </c>
      <c r="AC34" s="12" t="s">
        <v>43</v>
      </c>
      <c r="AD34" s="11" t="s">
        <v>44</v>
      </c>
      <c r="AE34" s="12" t="s">
        <v>45</v>
      </c>
      <c r="AF34" s="14">
        <f t="shared" si="0"/>
        <v>1.22647E-2</v>
      </c>
      <c r="AG34" s="11" t="s">
        <v>46</v>
      </c>
    </row>
    <row r="35" spans="1:33" x14ac:dyDescent="0.2">
      <c r="A35" s="8">
        <v>7721</v>
      </c>
      <c r="B35" s="9" t="s">
        <v>128</v>
      </c>
      <c r="C35" s="10">
        <v>43448</v>
      </c>
      <c r="D35" s="11">
        <v>56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129</v>
      </c>
      <c r="J35" s="12" t="s">
        <v>130</v>
      </c>
      <c r="K35" s="13" t="s">
        <v>131</v>
      </c>
      <c r="L35" s="11" t="str">
        <f>"000013"</f>
        <v>000013</v>
      </c>
      <c r="M35" s="10">
        <v>42502</v>
      </c>
      <c r="N35" s="11" t="str">
        <f>"000023"</f>
        <v>000023</v>
      </c>
      <c r="O35" s="10">
        <v>42581</v>
      </c>
      <c r="P35" s="11" t="str">
        <f>"000142"</f>
        <v>000142</v>
      </c>
      <c r="Q35" s="10">
        <v>42613</v>
      </c>
      <c r="R35" s="11">
        <v>16</v>
      </c>
      <c r="S35" s="11" t="str">
        <f>"007829"</f>
        <v>007829</v>
      </c>
      <c r="T35" s="10">
        <v>43444</v>
      </c>
      <c r="U35" s="14">
        <v>1.0358499999999999</v>
      </c>
      <c r="V35" s="14">
        <v>0.14238000000000001</v>
      </c>
      <c r="W35" s="14">
        <v>0.89346999999999999</v>
      </c>
      <c r="X35" s="11">
        <v>291</v>
      </c>
      <c r="Y35" s="10">
        <v>43448</v>
      </c>
      <c r="Z35" s="11">
        <v>9480692273</v>
      </c>
      <c r="AA35" s="12" t="s">
        <v>132</v>
      </c>
      <c r="AB35" s="11" t="s">
        <v>93</v>
      </c>
      <c r="AC35" s="12" t="s">
        <v>94</v>
      </c>
      <c r="AD35" s="11" t="s">
        <v>44</v>
      </c>
      <c r="AE35" s="12" t="s">
        <v>45</v>
      </c>
      <c r="AF35" s="14">
        <f t="shared" si="0"/>
        <v>1.03585E-2</v>
      </c>
      <c r="AG35" s="11" t="s">
        <v>46</v>
      </c>
    </row>
    <row r="36" spans="1:33" x14ac:dyDescent="0.2">
      <c r="A36" s="8">
        <v>7722</v>
      </c>
      <c r="B36" s="9" t="s">
        <v>128</v>
      </c>
      <c r="C36" s="10">
        <v>43448</v>
      </c>
      <c r="D36" s="11">
        <v>56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133</v>
      </c>
      <c r="J36" s="12" t="s">
        <v>134</v>
      </c>
      <c r="K36" s="13" t="s">
        <v>66</v>
      </c>
      <c r="L36" s="11" t="str">
        <f>"000014"</f>
        <v>000014</v>
      </c>
      <c r="M36" s="10">
        <v>42502</v>
      </c>
      <c r="N36" s="11" t="str">
        <f>"000024"</f>
        <v>000024</v>
      </c>
      <c r="O36" s="10">
        <v>42581</v>
      </c>
      <c r="P36" s="11" t="str">
        <f>"000143"</f>
        <v>000143</v>
      </c>
      <c r="Q36" s="10">
        <v>42613</v>
      </c>
      <c r="R36" s="11">
        <v>16</v>
      </c>
      <c r="S36" s="11" t="str">
        <f>"007830"</f>
        <v>007830</v>
      </c>
      <c r="T36" s="10">
        <v>43444</v>
      </c>
      <c r="U36" s="14">
        <v>4.2298</v>
      </c>
      <c r="V36" s="14">
        <v>0.53805999999999998</v>
      </c>
      <c r="W36" s="14">
        <v>3.6917399999999998</v>
      </c>
      <c r="X36" s="11">
        <v>291</v>
      </c>
      <c r="Y36" s="10">
        <v>43448</v>
      </c>
      <c r="Z36" s="11">
        <v>9741336025</v>
      </c>
      <c r="AA36" s="12" t="s">
        <v>132</v>
      </c>
      <c r="AB36" s="11" t="s">
        <v>93</v>
      </c>
      <c r="AC36" s="12" t="s">
        <v>94</v>
      </c>
      <c r="AD36" s="11" t="s">
        <v>44</v>
      </c>
      <c r="AE36" s="12" t="s">
        <v>45</v>
      </c>
      <c r="AF36" s="14">
        <f t="shared" si="0"/>
        <v>4.2298000000000002E-2</v>
      </c>
      <c r="AG36" s="11" t="s">
        <v>46</v>
      </c>
    </row>
    <row r="37" spans="1:33" x14ac:dyDescent="0.2">
      <c r="A37" s="8">
        <v>7723</v>
      </c>
      <c r="B37" s="9" t="s">
        <v>128</v>
      </c>
      <c r="C37" s="10">
        <v>43448</v>
      </c>
      <c r="D37" s="11">
        <v>56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135</v>
      </c>
      <c r="J37" s="12" t="s">
        <v>136</v>
      </c>
      <c r="K37" s="13" t="s">
        <v>49</v>
      </c>
      <c r="L37" s="11" t="str">
        <f>"000016"</f>
        <v>000016</v>
      </c>
      <c r="M37" s="10">
        <v>42914</v>
      </c>
      <c r="N37" s="11" t="str">
        <f>"000037"</f>
        <v>000037</v>
      </c>
      <c r="O37" s="10">
        <v>43043</v>
      </c>
      <c r="P37" s="11" t="str">
        <f>"0000064"</f>
        <v>0000064</v>
      </c>
      <c r="Q37" s="10">
        <v>42916</v>
      </c>
      <c r="R37" s="11">
        <v>17</v>
      </c>
      <c r="S37" s="11" t="str">
        <f>"007901"</f>
        <v>007901</v>
      </c>
      <c r="T37" s="10">
        <v>43445</v>
      </c>
      <c r="U37" s="14">
        <v>11.87898</v>
      </c>
      <c r="V37" s="14">
        <v>1.4409099999999999</v>
      </c>
      <c r="W37" s="14">
        <v>10.43807</v>
      </c>
      <c r="X37" s="11">
        <v>292</v>
      </c>
      <c r="Y37" s="10">
        <v>43448</v>
      </c>
      <c r="Z37" s="11">
        <v>9980796171</v>
      </c>
      <c r="AA37" s="12" t="s">
        <v>137</v>
      </c>
      <c r="AB37" s="11" t="s">
        <v>93</v>
      </c>
      <c r="AC37" s="12" t="s">
        <v>94</v>
      </c>
      <c r="AD37" s="11" t="s">
        <v>84</v>
      </c>
      <c r="AE37" s="12" t="s">
        <v>85</v>
      </c>
      <c r="AF37" s="14">
        <f t="shared" si="0"/>
        <v>0.1187898</v>
      </c>
      <c r="AG37" s="11" t="s">
        <v>46</v>
      </c>
    </row>
    <row r="38" spans="1:33" x14ac:dyDescent="0.2">
      <c r="A38" s="8">
        <v>7724</v>
      </c>
      <c r="B38" s="9" t="s">
        <v>128</v>
      </c>
      <c r="C38" s="10">
        <v>43448</v>
      </c>
      <c r="D38" s="11">
        <v>56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138</v>
      </c>
      <c r="J38" s="12" t="s">
        <v>139</v>
      </c>
      <c r="K38" s="13" t="s">
        <v>66</v>
      </c>
      <c r="L38" s="11" t="str">
        <f>"000027"</f>
        <v>000027</v>
      </c>
      <c r="M38" s="10">
        <v>42724</v>
      </c>
      <c r="N38" s="11" t="str">
        <f>"000008"</f>
        <v>000008</v>
      </c>
      <c r="O38" s="10">
        <v>42825</v>
      </c>
      <c r="P38" s="11" t="str">
        <f>"00055"</f>
        <v>00055</v>
      </c>
      <c r="Q38" s="10">
        <v>42916</v>
      </c>
      <c r="R38" s="11">
        <v>17</v>
      </c>
      <c r="S38" s="11" t="str">
        <f>"007903"</f>
        <v>007903</v>
      </c>
      <c r="T38" s="10">
        <v>43445</v>
      </c>
      <c r="U38" s="14">
        <v>9.4616000000000007</v>
      </c>
      <c r="V38" s="14">
        <v>1.17445</v>
      </c>
      <c r="W38" s="14">
        <v>8.2871500000000005</v>
      </c>
      <c r="X38" s="11">
        <v>292</v>
      </c>
      <c r="Y38" s="10">
        <v>43448</v>
      </c>
      <c r="Z38" s="11">
        <v>9980796171</v>
      </c>
      <c r="AA38" s="12" t="s">
        <v>137</v>
      </c>
      <c r="AB38" s="11" t="s">
        <v>82</v>
      </c>
      <c r="AC38" s="12" t="s">
        <v>83</v>
      </c>
      <c r="AD38" s="11" t="s">
        <v>84</v>
      </c>
      <c r="AE38" s="12" t="s">
        <v>85</v>
      </c>
      <c r="AF38" s="14">
        <f t="shared" si="0"/>
        <v>9.4616000000000006E-2</v>
      </c>
      <c r="AG38" s="11" t="s">
        <v>46</v>
      </c>
    </row>
    <row r="39" spans="1:33" x14ac:dyDescent="0.2">
      <c r="A39" s="8">
        <v>8329</v>
      </c>
      <c r="B39" s="9" t="s">
        <v>140</v>
      </c>
      <c r="C39" s="10">
        <v>43467</v>
      </c>
      <c r="D39" s="11">
        <v>56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141</v>
      </c>
      <c r="J39" s="12" t="s">
        <v>142</v>
      </c>
      <c r="K39" s="13" t="s">
        <v>143</v>
      </c>
      <c r="L39" s="11" t="str">
        <f>"000027"</f>
        <v>000027</v>
      </c>
      <c r="M39" s="10">
        <v>43420</v>
      </c>
      <c r="N39" s="11" t="str">
        <f>"000072"</f>
        <v>000072</v>
      </c>
      <c r="O39" s="10">
        <v>43420</v>
      </c>
      <c r="P39" s="11" t="str">
        <f>"000072"</f>
        <v>000072</v>
      </c>
      <c r="Q39" s="10">
        <v>43420</v>
      </c>
      <c r="R39" s="11"/>
      <c r="S39" s="11" t="str">
        <f>"007865"</f>
        <v>007865</v>
      </c>
      <c r="T39" s="10">
        <v>43445</v>
      </c>
      <c r="U39" s="14">
        <v>0.89827000000000001</v>
      </c>
      <c r="V39" s="14">
        <v>9.0980000000000005E-2</v>
      </c>
      <c r="W39" s="14">
        <v>0.80728999999999995</v>
      </c>
      <c r="X39" s="11">
        <v>311</v>
      </c>
      <c r="Y39" s="10">
        <v>43467</v>
      </c>
      <c r="Z39" s="11">
        <v>9480828222</v>
      </c>
      <c r="AA39" s="12" t="s">
        <v>144</v>
      </c>
      <c r="AB39" s="11" t="s">
        <v>145</v>
      </c>
      <c r="AC39" s="12" t="s">
        <v>146</v>
      </c>
      <c r="AD39" s="11" t="s">
        <v>84</v>
      </c>
      <c r="AE39" s="12" t="s">
        <v>85</v>
      </c>
      <c r="AF39" s="14">
        <f t="shared" si="0"/>
        <v>8.9826999999999997E-3</v>
      </c>
      <c r="AG39" s="11" t="s">
        <v>147</v>
      </c>
    </row>
    <row r="40" spans="1:33" x14ac:dyDescent="0.2">
      <c r="A40" s="8">
        <v>8486</v>
      </c>
      <c r="B40" s="9" t="s">
        <v>140</v>
      </c>
      <c r="C40" s="10">
        <v>43472</v>
      </c>
      <c r="D40" s="11">
        <v>56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99</v>
      </c>
      <c r="J40" s="12" t="s">
        <v>100</v>
      </c>
      <c r="K40" s="13" t="s">
        <v>74</v>
      </c>
      <c r="L40" s="11" t="str">
        <f>"000189"</f>
        <v>000189</v>
      </c>
      <c r="M40" s="10">
        <v>43173</v>
      </c>
      <c r="N40" s="11" t="str">
        <f>"000056"</f>
        <v>000056</v>
      </c>
      <c r="O40" s="10">
        <v>43453</v>
      </c>
      <c r="P40" s="11" t="str">
        <f>"000294"</f>
        <v>000294</v>
      </c>
      <c r="Q40" s="10">
        <v>43453</v>
      </c>
      <c r="R40" s="11"/>
      <c r="S40" s="11" t="str">
        <f>"008613"</f>
        <v>008613</v>
      </c>
      <c r="T40" s="10">
        <v>43472</v>
      </c>
      <c r="U40" s="14">
        <v>21.248190000000001</v>
      </c>
      <c r="V40" s="14">
        <v>1.24105</v>
      </c>
      <c r="W40" s="14">
        <v>20.00714</v>
      </c>
      <c r="X40" s="11">
        <v>318</v>
      </c>
      <c r="Y40" s="10">
        <v>43472</v>
      </c>
      <c r="Z40" s="11">
        <v>9964121710</v>
      </c>
      <c r="AA40" s="12" t="s">
        <v>101</v>
      </c>
      <c r="AB40" s="11" t="s">
        <v>102</v>
      </c>
      <c r="AC40" s="12" t="s">
        <v>103</v>
      </c>
      <c r="AD40" s="11" t="s">
        <v>44</v>
      </c>
      <c r="AE40" s="12" t="s">
        <v>45</v>
      </c>
      <c r="AF40" s="14">
        <f t="shared" si="0"/>
        <v>0.2124819</v>
      </c>
      <c r="AG40" s="11" t="s">
        <v>56</v>
      </c>
    </row>
    <row r="41" spans="1:33" x14ac:dyDescent="0.2">
      <c r="A41" s="8">
        <v>8491</v>
      </c>
      <c r="B41" s="9" t="s">
        <v>140</v>
      </c>
      <c r="C41" s="10">
        <v>43472</v>
      </c>
      <c r="D41" s="11">
        <v>56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99</v>
      </c>
      <c r="J41" s="12" t="s">
        <v>100</v>
      </c>
      <c r="K41" s="13" t="s">
        <v>74</v>
      </c>
      <c r="L41" s="11" t="str">
        <f>"000189"</f>
        <v>000189</v>
      </c>
      <c r="M41" s="10">
        <v>43173</v>
      </c>
      <c r="N41" s="11" t="str">
        <f>"000056"</f>
        <v>000056</v>
      </c>
      <c r="O41" s="10">
        <v>43453</v>
      </c>
      <c r="P41" s="11" t="str">
        <f>"000294"</f>
        <v>000294</v>
      </c>
      <c r="Q41" s="10">
        <v>43453</v>
      </c>
      <c r="R41" s="11"/>
      <c r="S41" s="11" t="str">
        <f>"008613"</f>
        <v>008613</v>
      </c>
      <c r="T41" s="10">
        <v>43472</v>
      </c>
      <c r="U41" s="14">
        <v>51.356780000000001</v>
      </c>
      <c r="V41" s="14">
        <v>2.63137</v>
      </c>
      <c r="W41" s="14">
        <v>48.725409999999997</v>
      </c>
      <c r="X41" s="11">
        <v>318</v>
      </c>
      <c r="Y41" s="10">
        <v>43472</v>
      </c>
      <c r="Z41" s="11">
        <v>9964121710</v>
      </c>
      <c r="AA41" s="12" t="s">
        <v>101</v>
      </c>
      <c r="AB41" s="11" t="s">
        <v>102</v>
      </c>
      <c r="AC41" s="12" t="s">
        <v>103</v>
      </c>
      <c r="AD41" s="11" t="s">
        <v>44</v>
      </c>
      <c r="AE41" s="12" t="s">
        <v>45</v>
      </c>
      <c r="AF41" s="14">
        <f t="shared" si="0"/>
        <v>0.51356780000000002</v>
      </c>
      <c r="AG41" s="11" t="s">
        <v>56</v>
      </c>
    </row>
    <row r="42" spans="1:33" x14ac:dyDescent="0.2">
      <c r="A42" s="8">
        <v>8501</v>
      </c>
      <c r="B42" s="9" t="s">
        <v>140</v>
      </c>
      <c r="C42" s="10">
        <v>43472</v>
      </c>
      <c r="D42" s="11">
        <v>56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68</v>
      </c>
      <c r="J42" s="12" t="s">
        <v>69</v>
      </c>
      <c r="K42" s="13" t="s">
        <v>40</v>
      </c>
      <c r="L42" s="11" t="str">
        <f>"000065"</f>
        <v>000065</v>
      </c>
      <c r="M42" s="10">
        <v>42696</v>
      </c>
      <c r="N42" s="11" t="str">
        <f>"000054"</f>
        <v>000054</v>
      </c>
      <c r="O42" s="10">
        <v>43451</v>
      </c>
      <c r="P42" s="11" t="str">
        <f>"000293"</f>
        <v>000293</v>
      </c>
      <c r="Q42" s="10">
        <v>43451</v>
      </c>
      <c r="R42" s="11"/>
      <c r="S42" s="11" t="str">
        <f>"008670"</f>
        <v>008670</v>
      </c>
      <c r="T42" s="10">
        <v>43472</v>
      </c>
      <c r="U42" s="14">
        <v>16.530629999999999</v>
      </c>
      <c r="V42" s="14">
        <v>0.90681</v>
      </c>
      <c r="W42" s="14">
        <v>15.62382</v>
      </c>
      <c r="X42" s="11">
        <v>319</v>
      </c>
      <c r="Y42" s="10">
        <v>43472</v>
      </c>
      <c r="Z42" s="11">
        <v>9845034278</v>
      </c>
      <c r="AA42" s="12" t="s">
        <v>55</v>
      </c>
      <c r="AB42" s="11" t="s">
        <v>42</v>
      </c>
      <c r="AC42" s="12" t="s">
        <v>43</v>
      </c>
      <c r="AD42" s="11" t="s">
        <v>44</v>
      </c>
      <c r="AE42" s="12" t="s">
        <v>45</v>
      </c>
      <c r="AF42" s="14">
        <f t="shared" si="0"/>
        <v>0.16530629999999999</v>
      </c>
      <c r="AG42" s="11" t="s">
        <v>56</v>
      </c>
    </row>
    <row r="43" spans="1:33" x14ac:dyDescent="0.2">
      <c r="A43" s="8">
        <v>8570</v>
      </c>
      <c r="B43" s="9" t="s">
        <v>140</v>
      </c>
      <c r="C43" s="10">
        <v>43479</v>
      </c>
      <c r="D43" s="11">
        <v>56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148</v>
      </c>
      <c r="J43" s="12" t="s">
        <v>149</v>
      </c>
      <c r="K43" s="13" t="s">
        <v>40</v>
      </c>
      <c r="L43" s="11" t="str">
        <f>"000001"</f>
        <v>000001</v>
      </c>
      <c r="M43" s="10">
        <v>42783</v>
      </c>
      <c r="N43" s="11" t="str">
        <f>"000055"</f>
        <v>000055</v>
      </c>
      <c r="O43" s="10">
        <v>43452</v>
      </c>
      <c r="P43" s="11" t="str">
        <f>"000295"</f>
        <v>000295</v>
      </c>
      <c r="Q43" s="10">
        <v>43453</v>
      </c>
      <c r="R43" s="11"/>
      <c r="S43" s="11" t="str">
        <f>"008689"</f>
        <v>008689</v>
      </c>
      <c r="T43" s="10">
        <v>43476</v>
      </c>
      <c r="U43" s="14">
        <v>45.910490000000003</v>
      </c>
      <c r="V43" s="14">
        <v>2.4974799999999999</v>
      </c>
      <c r="W43" s="14">
        <v>43.41301</v>
      </c>
      <c r="X43" s="11">
        <v>322</v>
      </c>
      <c r="Y43" s="10">
        <v>43479</v>
      </c>
      <c r="Z43" s="11">
        <v>9449780285</v>
      </c>
      <c r="AA43" s="12" t="s">
        <v>123</v>
      </c>
      <c r="AB43" s="11" t="s">
        <v>42</v>
      </c>
      <c r="AC43" s="12" t="s">
        <v>43</v>
      </c>
      <c r="AD43" s="11" t="s">
        <v>44</v>
      </c>
      <c r="AE43" s="12" t="s">
        <v>45</v>
      </c>
      <c r="AF43" s="14">
        <f t="shared" si="0"/>
        <v>0.45910490000000004</v>
      </c>
      <c r="AG43" s="11" t="s">
        <v>56</v>
      </c>
    </row>
    <row r="44" spans="1:33" x14ac:dyDescent="0.2">
      <c r="A44" s="8">
        <v>8571</v>
      </c>
      <c r="B44" s="9" t="s">
        <v>140</v>
      </c>
      <c r="C44" s="10">
        <v>43479</v>
      </c>
      <c r="D44" s="11">
        <v>56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150</v>
      </c>
      <c r="J44" s="12" t="s">
        <v>151</v>
      </c>
      <c r="K44" s="13" t="s">
        <v>40</v>
      </c>
      <c r="L44" s="11" t="str">
        <f>"000002"</f>
        <v>000002</v>
      </c>
      <c r="M44" s="10">
        <v>42783</v>
      </c>
      <c r="N44" s="11" t="str">
        <f>"000057"</f>
        <v>000057</v>
      </c>
      <c r="O44" s="10">
        <v>43453</v>
      </c>
      <c r="P44" s="11" t="str">
        <f>"000296"</f>
        <v>000296</v>
      </c>
      <c r="Q44" s="10">
        <v>43453</v>
      </c>
      <c r="R44" s="11"/>
      <c r="S44" s="11" t="str">
        <f>"008690"</f>
        <v>008690</v>
      </c>
      <c r="T44" s="10">
        <v>43476</v>
      </c>
      <c r="U44" s="14">
        <v>49.07076</v>
      </c>
      <c r="V44" s="14">
        <v>2.6650100000000001</v>
      </c>
      <c r="W44" s="14">
        <v>46.405749999999998</v>
      </c>
      <c r="X44" s="11">
        <v>322</v>
      </c>
      <c r="Y44" s="10">
        <v>43479</v>
      </c>
      <c r="Z44" s="11">
        <v>9449780285</v>
      </c>
      <c r="AA44" s="12" t="s">
        <v>123</v>
      </c>
      <c r="AB44" s="11" t="s">
        <v>42</v>
      </c>
      <c r="AC44" s="12" t="s">
        <v>43</v>
      </c>
      <c r="AD44" s="11" t="s">
        <v>44</v>
      </c>
      <c r="AE44" s="12" t="s">
        <v>45</v>
      </c>
      <c r="AF44" s="14">
        <f t="shared" si="0"/>
        <v>0.49070760000000002</v>
      </c>
      <c r="AG44" s="11" t="s">
        <v>56</v>
      </c>
    </row>
    <row r="45" spans="1:33" x14ac:dyDescent="0.2">
      <c r="A45" s="8">
        <v>8780</v>
      </c>
      <c r="B45" s="9" t="s">
        <v>140</v>
      </c>
      <c r="C45" s="10">
        <v>43486</v>
      </c>
      <c r="D45" s="11">
        <v>56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152</v>
      </c>
      <c r="J45" s="12" t="s">
        <v>153</v>
      </c>
      <c r="K45" s="13" t="s">
        <v>74</v>
      </c>
      <c r="L45" s="11" t="str">
        <f>"000122"</f>
        <v>000122</v>
      </c>
      <c r="M45" s="10">
        <v>43001</v>
      </c>
      <c r="N45" s="11" t="str">
        <f>"000060"</f>
        <v>000060</v>
      </c>
      <c r="O45" s="10">
        <v>43468</v>
      </c>
      <c r="P45" s="11" t="str">
        <f>"000334"</f>
        <v>000334</v>
      </c>
      <c r="Q45" s="10">
        <v>43468</v>
      </c>
      <c r="R45" s="11"/>
      <c r="S45" s="11" t="str">
        <f>"008922"</f>
        <v>008922</v>
      </c>
      <c r="T45" s="10">
        <v>43485</v>
      </c>
      <c r="U45" s="14">
        <v>27.720289999999999</v>
      </c>
      <c r="V45" s="14">
        <v>1.7373799999999999</v>
      </c>
      <c r="W45" s="14">
        <v>25.98291</v>
      </c>
      <c r="X45" s="11">
        <v>331</v>
      </c>
      <c r="Y45" s="10">
        <v>43486</v>
      </c>
      <c r="Z45" s="11">
        <v>9880133688</v>
      </c>
      <c r="AA45" s="12" t="s">
        <v>78</v>
      </c>
      <c r="AB45" s="11" t="s">
        <v>51</v>
      </c>
      <c r="AC45" s="12" t="s">
        <v>52</v>
      </c>
      <c r="AD45" s="11" t="s">
        <v>44</v>
      </c>
      <c r="AE45" s="12" t="s">
        <v>45</v>
      </c>
      <c r="AF45" s="14">
        <f t="shared" si="0"/>
        <v>0.27720289999999997</v>
      </c>
      <c r="AG45" s="11" t="s">
        <v>56</v>
      </c>
    </row>
    <row r="46" spans="1:33" x14ac:dyDescent="0.2">
      <c r="A46" s="8">
        <v>8932</v>
      </c>
      <c r="B46" s="9" t="s">
        <v>154</v>
      </c>
      <c r="C46" s="10">
        <v>43500</v>
      </c>
      <c r="D46" s="11">
        <v>56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155</v>
      </c>
      <c r="J46" s="12" t="s">
        <v>156</v>
      </c>
      <c r="K46" s="13" t="s">
        <v>143</v>
      </c>
      <c r="L46" s="11" t="str">
        <f>"000037"</f>
        <v>000037</v>
      </c>
      <c r="M46" s="10">
        <v>43448</v>
      </c>
      <c r="N46" s="11" t="str">
        <f>"000091"</f>
        <v>000091</v>
      </c>
      <c r="O46" s="10">
        <v>43448</v>
      </c>
      <c r="P46" s="11" t="str">
        <f>"000092"</f>
        <v>000092</v>
      </c>
      <c r="Q46" s="10">
        <v>43448</v>
      </c>
      <c r="R46" s="11"/>
      <c r="S46" s="11" t="str">
        <f>"008731"</f>
        <v>008731</v>
      </c>
      <c r="T46" s="10">
        <v>43482</v>
      </c>
      <c r="U46" s="14">
        <v>0.88275999999999999</v>
      </c>
      <c r="V46" s="14">
        <v>8.9429999999999996E-2</v>
      </c>
      <c r="W46" s="14">
        <v>0.79332999999999998</v>
      </c>
      <c r="X46" s="11">
        <v>338</v>
      </c>
      <c r="Y46" s="10">
        <v>43500</v>
      </c>
      <c r="Z46" s="11">
        <v>9342541594</v>
      </c>
      <c r="AA46" s="12" t="s">
        <v>110</v>
      </c>
      <c r="AB46" s="11" t="s">
        <v>145</v>
      </c>
      <c r="AC46" s="12" t="s">
        <v>146</v>
      </c>
      <c r="AD46" s="11" t="s">
        <v>84</v>
      </c>
      <c r="AE46" s="12" t="s">
        <v>85</v>
      </c>
      <c r="AF46" s="14">
        <f t="shared" si="0"/>
        <v>8.8275999999999997E-3</v>
      </c>
      <c r="AG46" s="11" t="s">
        <v>147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2019-06-13T07:41:13Z</dcterms:modified>
</cp:coreProperties>
</file>