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9" i="1" l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<sst xmlns="http://schemas.openxmlformats.org/spreadsheetml/2006/main" count="425" uniqueCount="138">
  <si>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</si>
  <si>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</si>
  <si>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</si>
  <si>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</si>
  <si>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</si>
  <si>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</si>
  <si>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</si>
  <si>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</si>
  <si>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</si>
  <si>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</si>
  <si>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</si>
  <si>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</si>
  <si>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</si>
  <si>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</si>
  <si>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</si>
  <si>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</si>
  <si>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</si>
  <si>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</si>
  <si>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</si>
  <si>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</si>
  <si>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</si>
  <si>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</si>
  <si>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</si>
  <si>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</si>
  <si>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</si>
  <si>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</si>
  <si>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</si>
  <si>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</si>
  <si>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</si>
  <si>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</si>
  <si>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</si>
  <si>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</si>
  <si>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</si>
  <si>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</si>
  <si>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C V Raman Nagara</t>
  </si>
  <si>
    <t>East</t>
  </si>
  <si>
    <t>057-17-000053</t>
  </si>
  <si>
    <t>Comprehensive of Development of Roads and drains in C V Raman Nagar Sub Division Package-1 (4 works)</t>
  </si>
  <si>
    <t>Roads &amp; Drivablility</t>
  </si>
  <si>
    <t>Ramesh thammannagowda</t>
  </si>
  <si>
    <t>P3158</t>
  </si>
  <si>
    <t>SIP Infrastructure Project works</t>
  </si>
  <si>
    <t>ddo084</t>
  </si>
  <si>
    <t xml:space="preserve"> Assistant Executive Engineer C V Raman Nagar East Zone</t>
  </si>
  <si>
    <t>Pending</t>
  </si>
  <si>
    <t>May</t>
  </si>
  <si>
    <t>July</t>
  </si>
  <si>
    <t>057-16-000009</t>
  </si>
  <si>
    <t>EMERGENCY WORKS</t>
  </si>
  <si>
    <t>Other Ward Works</t>
  </si>
  <si>
    <t>S Venkatesh</t>
  </si>
  <si>
    <t>P1771</t>
  </si>
  <si>
    <t>Zone Works - POW Works</t>
  </si>
  <si>
    <t>057-16-000019</t>
  </si>
  <si>
    <t>Improvements to Drain and culvert at 1st main 3rd C cross road Mallesh palya in ward no 57</t>
  </si>
  <si>
    <t>Footpaths &amp; Walkability</t>
  </si>
  <si>
    <t>KRIDL</t>
  </si>
  <si>
    <t>P2415</t>
  </si>
  <si>
    <t>Reserve fund for TandF Committee</t>
  </si>
  <si>
    <t>057-16-000012</t>
  </si>
  <si>
    <t>Construction of Concrete drain at 1st main 3rd A and 3rd B cross in Malleshpalya in ward no 57</t>
  </si>
  <si>
    <t>057-16-000020</t>
  </si>
  <si>
    <t>Providing and fixing M S Name Board to roads in ward no 57</t>
  </si>
  <si>
    <t>057-11-000036</t>
  </si>
  <si>
    <t>Construction of RCC darin culverts at S G palya main road and road near maheshwaramma temple w no 57</t>
  </si>
  <si>
    <t>P Shashikumar</t>
  </si>
  <si>
    <t>057-16-000001</t>
  </si>
  <si>
    <t>Operation and Maintenance of street lights at Sir C.V.Ramnagara and New Thippasandra area ward nos 57 and 58 Package E22 for one year.</t>
  </si>
  <si>
    <t>M/s.Newtech Engineers</t>
  </si>
  <si>
    <t>P0300</t>
  </si>
  <si>
    <t>M and R to Street Lights - Replacement of Burnt Bulbs etc. (Package)</t>
  </si>
  <si>
    <t>ddo089</t>
  </si>
  <si>
    <t xml:space="preserve"> Assistant Executive Engineer Electrical East Zone</t>
  </si>
  <si>
    <t>Spill Over</t>
  </si>
  <si>
    <t>057-16-000013</t>
  </si>
  <si>
    <t>Providing C C Road to 1st main Malleshpalya from 2nd cross to Aswath Katte in ward no 57</t>
  </si>
  <si>
    <t>057-17-000009</t>
  </si>
  <si>
    <t>Providing of RCC Poles Aerial Bunch Cable and LED lights to Malleshpalya lake pathway in ward no 57</t>
  </si>
  <si>
    <t>M/s Sri Lakshmi Varadaraja Electricals Stores</t>
  </si>
  <si>
    <t>P3142</t>
  </si>
  <si>
    <t>LED Pilot Project in Ward No.9, 2, 11, 41, 43, 27, 52, 32, 57, 31, 68, 72,(Each Rs.25Lakhs Ward No.75(Rs.50 Lakhs)</t>
  </si>
  <si>
    <t>057-15-000010</t>
  </si>
  <si>
    <t xml:space="preserve"> Providing street lighting accessories to Sir C.V.Raman nagara and New Thippasandra ward 57 and 58 </t>
  </si>
  <si>
    <t>M/s Aaditya Electricals</t>
  </si>
  <si>
    <t>P1828</t>
  </si>
  <si>
    <t>Provision of Additional Fittings Streetlights</t>
  </si>
  <si>
    <t>August</t>
  </si>
  <si>
    <t>057-17-000025</t>
  </si>
  <si>
    <t>Providing UGD Works at Yellamma Temple Street in Nagavarapalya in Ward No.57</t>
  </si>
  <si>
    <t>Water &amp; Sanitary</t>
  </si>
  <si>
    <t>Chairman BWSSB</t>
  </si>
  <si>
    <t>057-17-000070</t>
  </si>
  <si>
    <t>PROVIDING WATER SUPPLY AND MAINTENANCE WORK IN WARD NO 57</t>
  </si>
  <si>
    <t>P1802</t>
  </si>
  <si>
    <t>Water Supply New Areas</t>
  </si>
  <si>
    <t>057-16-000006</t>
  </si>
  <si>
    <t>DESILTING OF ROAD SIDE DRAINS AT CV RAMAN NAGAR IN WARD NO 57</t>
  </si>
  <si>
    <t>057-13-000016</t>
  </si>
  <si>
    <t>PROVIDING ASPHALTING TO CROSS ROADS OF MARUTHI NAGAR IN MALLESHAPALYA IN WARD NO 57</t>
  </si>
  <si>
    <t>M Lakshman Reddy</t>
  </si>
  <si>
    <t>057-16-000007</t>
  </si>
  <si>
    <t>POT HOLES FILLING IN WARD NO 57</t>
  </si>
  <si>
    <t>M Srinivasa</t>
  </si>
  <si>
    <t>September</t>
  </si>
  <si>
    <t>057-17-000049</t>
  </si>
  <si>
    <t>Providing water supply by tractor and tanker in ward no 57</t>
  </si>
  <si>
    <t>P3165</t>
  </si>
  <si>
    <t>Special Development works in ward No.11, 41, 27, 43, 52, 57 and 9 (each ward Rs.200.00 lakhs)</t>
  </si>
  <si>
    <t>October</t>
  </si>
  <si>
    <t>M/s RBI Technical Services</t>
  </si>
  <si>
    <t>M/s Civil Experts Consultants and testing center</t>
  </si>
  <si>
    <t>November</t>
  </si>
  <si>
    <t>057-18-000015</t>
  </si>
  <si>
    <t>Providing Safety Grill and beautification around indira canteen in ward No 57</t>
  </si>
  <si>
    <t>Indira Canteen</t>
  </si>
  <si>
    <t>P3106</t>
  </si>
  <si>
    <t>Nagarothana Works</t>
  </si>
  <si>
    <t>Current</t>
  </si>
  <si>
    <t>December</t>
  </si>
  <si>
    <t>057-17-000068</t>
  </si>
  <si>
    <t>Engagement of Gangman and Hiring of Tractor Tippers for cleaning and Maintenance of road side drains and other cleaning works in works in ward no 57</t>
  </si>
  <si>
    <t>KR Srikantha</t>
  </si>
  <si>
    <t>P3110</t>
  </si>
  <si>
    <t>14th Finance Commission Grant Works</t>
  </si>
  <si>
    <t>February</t>
  </si>
  <si>
    <t>057-17-000056</t>
  </si>
  <si>
    <t>Providing SS Grill and other development works at Jalakanteshwara park in ward no 57</t>
  </si>
  <si>
    <t>Trees, Parks &amp; Playgrounds</t>
  </si>
  <si>
    <t xml:space="preserve">M/s KRIDL 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</si>
  <si>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</si>
  <si>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</si>
  <si>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ddo075</t>
  </si>
  <si>
    <t xml:space="preserve"> Executive Engineer Project East Zone</t>
  </si>
  <si>
    <t>057-17-000013</t>
  </si>
  <si>
    <t>Construction of CC Drain at 10th I cross Nagavarapalya in ward no 57</t>
  </si>
  <si>
    <t>057-16-000008</t>
  </si>
  <si>
    <t>ENGAGING TRACTOR AND LABOUR FOR MAINTENANCE IN WARD NO 57</t>
  </si>
  <si>
    <t>Krishnappa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</si>
</sst>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tabSelected="1" workbookViewId="0">
      <pane ySplit="1" topLeftCell="A2" activePane="bottomLeft" state="frozen"/>
      <selection activeCell="H1" sqref="H1"/>
      <selection pane="bottomLeft" activeCell="F10" sqref="F10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61</v>
      </c>
      <c r="B2" s="9" t="s">
        <v>33</v>
      </c>
      <c r="C2" s="10">
        <v>43194</v>
      </c>
      <c r="D2" s="11">
        <v>57</v>
      </c>
      <c r="E2" s="12" t="s">
        <v>34</v>
      </c>
      <c r="F2" s="12" t="s">
        <v>34</v>
      </c>
      <c r="G2" s="12" t="s">
        <v>34</v>
      </c>
      <c r="H2" s="12" t="s">
        <v>35</v>
      </c>
      <c r="I2" s="11" t="s">
        <v>36</v>
      </c>
      <c r="J2" s="12" t="s">
        <v>37</v>
      </c>
      <c r="K2" s="13" t="s">
        <v>38</v>
      </c>
      <c r="L2" s="11" t="str">
        <f>"000013"</f>
        <v>000013</v>
      </c>
      <c r="M2" s="10">
        <v>42992</v>
      </c>
      <c r="N2" s="11" t="str">
        <f>"000064"</f>
        <v>000064</v>
      </c>
      <c r="O2" s="10">
        <v>43185</v>
      </c>
      <c r="P2" s="11" t="str">
        <f>"000088"</f>
        <v>000088</v>
      </c>
      <c r="Q2" s="10">
        <v>43185</v>
      </c>
      <c r="R2" s="11">
        <v>17</v>
      </c>
      <c r="S2" s="11" t="str">
        <f>"001191"</f>
        <v>001191</v>
      </c>
      <c r="T2" s="10">
        <v>43228</v>
      </c>
      <c r="U2" s="14">
        <v>379.14299999999997</v>
      </c>
      <c r="V2" s="14">
        <v>24.0764</v>
      </c>
      <c r="W2" s="14">
        <v>355.06659999999999</v>
      </c>
      <c r="X2" s="11">
        <v>1</v>
      </c>
      <c r="Y2" s="10">
        <v>43194</v>
      </c>
      <c r="Z2" s="11">
        <v>123456789</v>
      </c>
      <c r="AA2" s="12" t="s">
        <v>39</v>
      </c>
      <c r="AB2" s="11" t="s">
        <v>40</v>
      </c>
      <c r="AC2" s="12" t="s">
        <v>41</v>
      </c>
      <c r="AD2" s="11" t="s">
        <v>42</v>
      </c>
      <c r="AE2" s="12" t="s">
        <v>43</v>
      </c>
      <c r="AF2" s="14">
        <v>3.7914299999999996</v>
      </c>
      <c r="AG2" s="11" t="s">
        <v>44</v>
      </c>
    </row>
    <row r="3" spans="1:33" x14ac:dyDescent="0.2">
      <c r="A3" s="8">
        <v>188</v>
      </c>
      <c r="B3" s="9" t="s">
        <v>33</v>
      </c>
      <c r="C3" s="10">
        <v>43195</v>
      </c>
      <c r="D3" s="11">
        <v>57</v>
      </c>
      <c r="E3" s="12" t="s">
        <v>34</v>
      </c>
      <c r="F3" s="12" t="s">
        <v>34</v>
      </c>
      <c r="G3" s="12" t="s">
        <v>34</v>
      </c>
      <c r="H3" s="12" t="s">
        <v>35</v>
      </c>
      <c r="I3" s="11" t="s">
        <v>36</v>
      </c>
      <c r="J3" s="12" t="s">
        <v>37</v>
      </c>
      <c r="K3" s="13" t="s">
        <v>38</v>
      </c>
      <c r="L3" s="11" t="str">
        <f>"000013"</f>
        <v>000013</v>
      </c>
      <c r="M3" s="10">
        <v>42992</v>
      </c>
      <c r="N3" s="11" t="str">
        <f>"000064"</f>
        <v>000064</v>
      </c>
      <c r="O3" s="10">
        <v>43185</v>
      </c>
      <c r="P3" s="11" t="str">
        <f>"000088"</f>
        <v>000088</v>
      </c>
      <c r="Q3" s="10">
        <v>43185</v>
      </c>
      <c r="R3" s="11">
        <v>17</v>
      </c>
      <c r="S3" s="11" t="str">
        <f>"001191"</f>
        <v>001191</v>
      </c>
      <c r="T3" s="10">
        <v>43228</v>
      </c>
      <c r="U3" s="14">
        <v>349.97836999999998</v>
      </c>
      <c r="V3" s="14">
        <v>16.2743</v>
      </c>
      <c r="W3" s="14">
        <v>333.70407</v>
      </c>
      <c r="X3" s="11">
        <v>6</v>
      </c>
      <c r="Y3" s="10">
        <v>43195</v>
      </c>
      <c r="Z3" s="11">
        <v>123456789</v>
      </c>
      <c r="AA3" s="12" t="s">
        <v>39</v>
      </c>
      <c r="AB3" s="11" t="s">
        <v>40</v>
      </c>
      <c r="AC3" s="12" t="s">
        <v>41</v>
      </c>
      <c r="AD3" s="11" t="s">
        <v>42</v>
      </c>
      <c r="AE3" s="12" t="s">
        <v>43</v>
      </c>
      <c r="AF3" s="14">
        <v>3.4997837000000001</v>
      </c>
      <c r="AG3" s="11" t="s">
        <v>44</v>
      </c>
    </row>
    <row r="4" spans="1:33" x14ac:dyDescent="0.2">
      <c r="A4" s="8">
        <v>952</v>
      </c>
      <c r="B4" s="9" t="s">
        <v>45</v>
      </c>
      <c r="C4" s="10">
        <v>43229</v>
      </c>
      <c r="D4" s="11">
        <v>57</v>
      </c>
      <c r="E4" s="12" t="s">
        <v>34</v>
      </c>
      <c r="F4" s="12" t="s">
        <v>34</v>
      </c>
      <c r="G4" s="12" t="s">
        <v>34</v>
      </c>
      <c r="H4" s="12" t="s">
        <v>35</v>
      </c>
      <c r="I4" s="11" t="s">
        <v>36</v>
      </c>
      <c r="J4" s="12" t="s">
        <v>37</v>
      </c>
      <c r="K4" s="13" t="s">
        <v>38</v>
      </c>
      <c r="L4" s="11" t="str">
        <f>"000013"</f>
        <v>000013</v>
      </c>
      <c r="M4" s="10">
        <v>42992</v>
      </c>
      <c r="N4" s="11" t="str">
        <f>"000064"</f>
        <v>000064</v>
      </c>
      <c r="O4" s="10">
        <v>43185</v>
      </c>
      <c r="P4" s="11" t="str">
        <f>"000088"</f>
        <v>000088</v>
      </c>
      <c r="Q4" s="10">
        <v>43185</v>
      </c>
      <c r="R4" s="11">
        <v>17</v>
      </c>
      <c r="S4" s="11" t="str">
        <f>"001191"</f>
        <v>001191</v>
      </c>
      <c r="T4" s="10">
        <v>43228</v>
      </c>
      <c r="U4" s="14">
        <v>185.76437999999999</v>
      </c>
      <c r="V4" s="14">
        <v>8.7687000000000008</v>
      </c>
      <c r="W4" s="14">
        <v>176.99567999999999</v>
      </c>
      <c r="X4" s="11">
        <v>43</v>
      </c>
      <c r="Y4" s="10">
        <v>43229</v>
      </c>
      <c r="Z4" s="11">
        <v>123456789</v>
      </c>
      <c r="AA4" s="12" t="s">
        <v>39</v>
      </c>
      <c r="AB4" s="11" t="s">
        <v>40</v>
      </c>
      <c r="AC4" s="12" t="s">
        <v>41</v>
      </c>
      <c r="AD4" s="11" t="s">
        <v>42</v>
      </c>
      <c r="AE4" s="12" t="s">
        <v>43</v>
      </c>
      <c r="AF4" s="14">
        <v>1.8576438</v>
      </c>
      <c r="AG4" s="11" t="s">
        <v>44</v>
      </c>
    </row>
    <row r="5" spans="1:33" x14ac:dyDescent="0.2">
      <c r="A5" s="8">
        <v>2829</v>
      </c>
      <c r="B5" s="9" t="s">
        <v>46</v>
      </c>
      <c r="C5" s="10">
        <v>43283</v>
      </c>
      <c r="D5" s="11">
        <v>57</v>
      </c>
      <c r="E5" s="12" t="s">
        <v>34</v>
      </c>
      <c r="F5" s="12" t="s">
        <v>34</v>
      </c>
      <c r="G5" s="12" t="s">
        <v>34</v>
      </c>
      <c r="H5" s="12" t="s">
        <v>35</v>
      </c>
      <c r="I5" s="11" t="s">
        <v>47</v>
      </c>
      <c r="J5" s="12" t="s">
        <v>48</v>
      </c>
      <c r="K5" s="13" t="s">
        <v>49</v>
      </c>
      <c r="L5" s="11" t="str">
        <f>"000085"</f>
        <v>000085</v>
      </c>
      <c r="M5" s="10">
        <v>42635</v>
      </c>
      <c r="N5" s="11" t="str">
        <f>"000094"</f>
        <v>000094</v>
      </c>
      <c r="O5" s="10">
        <v>42671</v>
      </c>
      <c r="P5" s="11" t="str">
        <f>"000137"</f>
        <v>000137</v>
      </c>
      <c r="Q5" s="10">
        <v>42671</v>
      </c>
      <c r="R5" s="11">
        <v>16</v>
      </c>
      <c r="S5" s="11" t="str">
        <f>"003111"</f>
        <v>003111</v>
      </c>
      <c r="T5" s="10">
        <v>43280</v>
      </c>
      <c r="U5" s="14">
        <v>9.6591199999999997</v>
      </c>
      <c r="V5" s="14">
        <v>0.72911999999999999</v>
      </c>
      <c r="W5" s="14">
        <v>8.93</v>
      </c>
      <c r="X5" s="11">
        <v>106</v>
      </c>
      <c r="Y5" s="10">
        <v>43283</v>
      </c>
      <c r="Z5" s="11">
        <v>8904894843</v>
      </c>
      <c r="AA5" s="12" t="s">
        <v>50</v>
      </c>
      <c r="AB5" s="11" t="s">
        <v>51</v>
      </c>
      <c r="AC5" s="12" t="s">
        <v>52</v>
      </c>
      <c r="AD5" s="11" t="s">
        <v>42</v>
      </c>
      <c r="AE5" s="12" t="s">
        <v>43</v>
      </c>
      <c r="AF5" s="14">
        <v>9.6591200000000002E-2</v>
      </c>
      <c r="AG5" s="11" t="s">
        <v>44</v>
      </c>
    </row>
    <row r="6" spans="1:33" x14ac:dyDescent="0.2">
      <c r="A6" s="8">
        <v>2830</v>
      </c>
      <c r="B6" s="9" t="s">
        <v>46</v>
      </c>
      <c r="C6" s="10">
        <v>43283</v>
      </c>
      <c r="D6" s="11">
        <v>57</v>
      </c>
      <c r="E6" s="12" t="s">
        <v>34</v>
      </c>
      <c r="F6" s="12" t="s">
        <v>34</v>
      </c>
      <c r="G6" s="12" t="s">
        <v>34</v>
      </c>
      <c r="H6" s="12" t="s">
        <v>35</v>
      </c>
      <c r="I6" s="11" t="s">
        <v>53</v>
      </c>
      <c r="J6" s="12" t="s">
        <v>54</v>
      </c>
      <c r="K6" s="13" t="s">
        <v>55</v>
      </c>
      <c r="L6" s="11" t="str">
        <f>"000016"</f>
        <v>000016</v>
      </c>
      <c r="M6" s="10">
        <v>42485</v>
      </c>
      <c r="N6" s="11" t="str">
        <f>"000102"</f>
        <v>000102</v>
      </c>
      <c r="O6" s="10">
        <v>42696</v>
      </c>
      <c r="P6" s="11" t="str">
        <f>"000146"</f>
        <v>000146</v>
      </c>
      <c r="Q6" s="10">
        <v>42698</v>
      </c>
      <c r="R6" s="11">
        <v>16</v>
      </c>
      <c r="S6" s="11" t="str">
        <f>"003123"</f>
        <v>003123</v>
      </c>
      <c r="T6" s="10">
        <v>43280</v>
      </c>
      <c r="U6" s="14">
        <v>9.76769</v>
      </c>
      <c r="V6" s="14">
        <v>1.29769</v>
      </c>
      <c r="W6" s="14">
        <v>8.4700000000000006</v>
      </c>
      <c r="X6" s="11">
        <v>106</v>
      </c>
      <c r="Y6" s="10">
        <v>43283</v>
      </c>
      <c r="Z6" s="11">
        <v>9480828222</v>
      </c>
      <c r="AA6" s="12" t="s">
        <v>56</v>
      </c>
      <c r="AB6" s="11" t="s">
        <v>57</v>
      </c>
      <c r="AC6" s="12" t="s">
        <v>58</v>
      </c>
      <c r="AD6" s="11" t="s">
        <v>42</v>
      </c>
      <c r="AE6" s="12" t="s">
        <v>43</v>
      </c>
      <c r="AF6" s="14">
        <v>9.7676899999999997E-2</v>
      </c>
      <c r="AG6" s="11" t="s">
        <v>44</v>
      </c>
    </row>
    <row r="7" spans="1:33" x14ac:dyDescent="0.2">
      <c r="A7" s="8">
        <v>2831</v>
      </c>
      <c r="B7" s="9" t="s">
        <v>46</v>
      </c>
      <c r="C7" s="10">
        <v>43283</v>
      </c>
      <c r="D7" s="11">
        <v>57</v>
      </c>
      <c r="E7" s="12" t="s">
        <v>34</v>
      </c>
      <c r="F7" s="12" t="s">
        <v>34</v>
      </c>
      <c r="G7" s="12" t="s">
        <v>34</v>
      </c>
      <c r="H7" s="12" t="s">
        <v>35</v>
      </c>
      <c r="I7" s="11" t="s">
        <v>59</v>
      </c>
      <c r="J7" s="12" t="s">
        <v>60</v>
      </c>
      <c r="K7" s="13" t="s">
        <v>55</v>
      </c>
      <c r="L7" s="11" t="str">
        <f>"000009"</f>
        <v>000009</v>
      </c>
      <c r="M7" s="10">
        <v>42485</v>
      </c>
      <c r="N7" s="11" t="str">
        <f>"000147"</f>
        <v>000147</v>
      </c>
      <c r="O7" s="10">
        <v>42698</v>
      </c>
      <c r="P7" s="11" t="str">
        <f>"000147"</f>
        <v>000147</v>
      </c>
      <c r="Q7" s="10">
        <v>42698</v>
      </c>
      <c r="R7" s="11">
        <v>16</v>
      </c>
      <c r="S7" s="11" t="str">
        <f>"003124"</f>
        <v>003124</v>
      </c>
      <c r="T7" s="10">
        <v>43280</v>
      </c>
      <c r="U7" s="14">
        <v>19.532229999999998</v>
      </c>
      <c r="V7" s="14">
        <v>2.58223</v>
      </c>
      <c r="W7" s="14">
        <v>16.95</v>
      </c>
      <c r="X7" s="11">
        <v>106</v>
      </c>
      <c r="Y7" s="10">
        <v>43283</v>
      </c>
      <c r="Z7" s="11">
        <v>9440828222</v>
      </c>
      <c r="AA7" s="12" t="s">
        <v>56</v>
      </c>
      <c r="AB7" s="11" t="s">
        <v>57</v>
      </c>
      <c r="AC7" s="12" t="s">
        <v>58</v>
      </c>
      <c r="AD7" s="11" t="s">
        <v>42</v>
      </c>
      <c r="AE7" s="12" t="s">
        <v>43</v>
      </c>
      <c r="AF7" s="14">
        <v>0.19532229999999998</v>
      </c>
      <c r="AG7" s="11" t="s">
        <v>44</v>
      </c>
    </row>
    <row r="8" spans="1:33" x14ac:dyDescent="0.2">
      <c r="A8" s="8">
        <v>2832</v>
      </c>
      <c r="B8" s="9" t="s">
        <v>46</v>
      </c>
      <c r="C8" s="10">
        <v>43283</v>
      </c>
      <c r="D8" s="11">
        <v>57</v>
      </c>
      <c r="E8" s="12" t="s">
        <v>34</v>
      </c>
      <c r="F8" s="12" t="s">
        <v>34</v>
      </c>
      <c r="G8" s="12" t="s">
        <v>34</v>
      </c>
      <c r="H8" s="12" t="s">
        <v>35</v>
      </c>
      <c r="I8" s="11" t="s">
        <v>61</v>
      </c>
      <c r="J8" s="12" t="s">
        <v>62</v>
      </c>
      <c r="K8" s="13" t="s">
        <v>38</v>
      </c>
      <c r="L8" s="11" t="str">
        <f>"000017"</f>
        <v>000017</v>
      </c>
      <c r="M8" s="10">
        <v>42485</v>
      </c>
      <c r="N8" s="11" t="str">
        <f>"000148"</f>
        <v>000148</v>
      </c>
      <c r="O8" s="10">
        <v>42696</v>
      </c>
      <c r="P8" s="11" t="str">
        <f>"000148"</f>
        <v>000148</v>
      </c>
      <c r="Q8" s="10">
        <v>42698</v>
      </c>
      <c r="R8" s="11">
        <v>16</v>
      </c>
      <c r="S8" s="11" t="str">
        <f>"003125"</f>
        <v>003125</v>
      </c>
      <c r="T8" s="10">
        <v>43280</v>
      </c>
      <c r="U8" s="14">
        <v>9.7604000000000006</v>
      </c>
      <c r="V8" s="14">
        <v>1.3004</v>
      </c>
      <c r="W8" s="14">
        <v>8.4600000000000009</v>
      </c>
      <c r="X8" s="11">
        <v>106</v>
      </c>
      <c r="Y8" s="10">
        <v>43283</v>
      </c>
      <c r="Z8" s="11">
        <v>9480828222</v>
      </c>
      <c r="AA8" s="12" t="s">
        <v>56</v>
      </c>
      <c r="AB8" s="11" t="s">
        <v>57</v>
      </c>
      <c r="AC8" s="12" t="s">
        <v>58</v>
      </c>
      <c r="AD8" s="11" t="s">
        <v>42</v>
      </c>
      <c r="AE8" s="12" t="s">
        <v>43</v>
      </c>
      <c r="AF8" s="14">
        <v>9.760400000000001E-2</v>
      </c>
      <c r="AG8" s="11" t="s">
        <v>44</v>
      </c>
    </row>
    <row r="9" spans="1:33" x14ac:dyDescent="0.2">
      <c r="A9" s="8">
        <v>3283</v>
      </c>
      <c r="B9" s="9" t="s">
        <v>46</v>
      </c>
      <c r="C9" s="10">
        <v>43297</v>
      </c>
      <c r="D9" s="11">
        <v>57</v>
      </c>
      <c r="E9" s="12" t="s">
        <v>34</v>
      </c>
      <c r="F9" s="12" t="s">
        <v>34</v>
      </c>
      <c r="G9" s="12" t="s">
        <v>34</v>
      </c>
      <c r="H9" s="12" t="s">
        <v>35</v>
      </c>
      <c r="I9" s="11" t="s">
        <v>63</v>
      </c>
      <c r="J9" s="12" t="s">
        <v>64</v>
      </c>
      <c r="K9" s="13" t="s">
        <v>55</v>
      </c>
      <c r="L9" s="11" t="str">
        <f>"000226"</f>
        <v>000226</v>
      </c>
      <c r="M9" s="10">
        <v>40892</v>
      </c>
      <c r="N9" s="11" t="str">
        <f>"000112"</f>
        <v>000112</v>
      </c>
      <c r="O9" s="10">
        <v>42735</v>
      </c>
      <c r="P9" s="11" t="str">
        <f>"000158"</f>
        <v>000158</v>
      </c>
      <c r="Q9" s="10">
        <v>42735</v>
      </c>
      <c r="R9" s="11">
        <v>11</v>
      </c>
      <c r="S9" s="11" t="str">
        <f>"003668"</f>
        <v>003668</v>
      </c>
      <c r="T9" s="10">
        <v>43293</v>
      </c>
      <c r="U9" s="14">
        <v>27.502939999999999</v>
      </c>
      <c r="V9" s="14">
        <v>3.6029399999999998</v>
      </c>
      <c r="W9" s="14">
        <v>23.9</v>
      </c>
      <c r="X9" s="11">
        <v>125</v>
      </c>
      <c r="Y9" s="10">
        <v>43297</v>
      </c>
      <c r="Z9" s="11">
        <v>123456789</v>
      </c>
      <c r="AA9" s="12" t="s">
        <v>65</v>
      </c>
      <c r="AB9" s="11" t="s">
        <v>51</v>
      </c>
      <c r="AC9" s="12" t="s">
        <v>52</v>
      </c>
      <c r="AD9" s="11" t="s">
        <v>42</v>
      </c>
      <c r="AE9" s="12" t="s">
        <v>43</v>
      </c>
      <c r="AF9" s="14">
        <v>0.27502939999999998</v>
      </c>
      <c r="AG9" s="11" t="s">
        <v>44</v>
      </c>
    </row>
    <row r="10" spans="1:33" x14ac:dyDescent="0.2">
      <c r="A10" s="8">
        <v>3481</v>
      </c>
      <c r="B10" s="9" t="s">
        <v>46</v>
      </c>
      <c r="C10" s="10">
        <v>43299</v>
      </c>
      <c r="D10" s="11">
        <v>57</v>
      </c>
      <c r="E10" s="12" t="s">
        <v>34</v>
      </c>
      <c r="F10" s="12" t="s">
        <v>34</v>
      </c>
      <c r="G10" s="12" t="s">
        <v>34</v>
      </c>
      <c r="H10" s="12" t="s">
        <v>35</v>
      </c>
      <c r="I10" s="11" t="s">
        <v>66</v>
      </c>
      <c r="J10" s="12" t="s">
        <v>67</v>
      </c>
      <c r="K10" s="13" t="s">
        <v>55</v>
      </c>
      <c r="L10" s="11" t="str">
        <f>"000023"</f>
        <v>000023</v>
      </c>
      <c r="M10" s="10">
        <v>42825</v>
      </c>
      <c r="N10" s="11" t="str">
        <f>"000004"</f>
        <v>000004</v>
      </c>
      <c r="O10" s="10">
        <v>43197</v>
      </c>
      <c r="P10" s="11" t="str">
        <f>"000004"</f>
        <v>000004</v>
      </c>
      <c r="Q10" s="10">
        <v>43197</v>
      </c>
      <c r="R10" s="11">
        <v>16</v>
      </c>
      <c r="S10" s="11" t="str">
        <f>"004342"</f>
        <v>004342</v>
      </c>
      <c r="T10" s="10">
        <v>43306</v>
      </c>
      <c r="U10" s="14">
        <v>6.9918199999999997</v>
      </c>
      <c r="V10" s="14">
        <v>0.76554</v>
      </c>
      <c r="W10" s="14">
        <v>6.22628</v>
      </c>
      <c r="X10" s="11">
        <v>127</v>
      </c>
      <c r="Y10" s="10">
        <v>43299</v>
      </c>
      <c r="Z10" s="11">
        <v>9880801223</v>
      </c>
      <c r="AA10" s="12" t="s">
        <v>68</v>
      </c>
      <c r="AB10" s="11" t="s">
        <v>69</v>
      </c>
      <c r="AC10" s="12" t="s">
        <v>70</v>
      </c>
      <c r="AD10" s="11" t="s">
        <v>71</v>
      </c>
      <c r="AE10" s="12" t="s">
        <v>72</v>
      </c>
      <c r="AF10" s="14">
        <v>6.99182E-2</v>
      </c>
      <c r="AG10" s="11" t="s">
        <v>73</v>
      </c>
    </row>
    <row r="11" spans="1:33" x14ac:dyDescent="0.2">
      <c r="A11" s="8">
        <v>3482</v>
      </c>
      <c r="B11" s="9" t="s">
        <v>46</v>
      </c>
      <c r="C11" s="10">
        <v>43299</v>
      </c>
      <c r="D11" s="11">
        <v>57</v>
      </c>
      <c r="E11" s="12" t="s">
        <v>34</v>
      </c>
      <c r="F11" s="12" t="s">
        <v>34</v>
      </c>
      <c r="G11" s="12" t="s">
        <v>34</v>
      </c>
      <c r="H11" s="12" t="s">
        <v>35</v>
      </c>
      <c r="I11" s="11" t="s">
        <v>66</v>
      </c>
      <c r="J11" s="12" t="s">
        <v>67</v>
      </c>
      <c r="K11" s="13" t="s">
        <v>55</v>
      </c>
      <c r="L11" s="11" t="str">
        <f>"000023"</f>
        <v>000023</v>
      </c>
      <c r="M11" s="10">
        <v>42825</v>
      </c>
      <c r="N11" s="11" t="str">
        <f>"000004"</f>
        <v>000004</v>
      </c>
      <c r="O11" s="10">
        <v>43197</v>
      </c>
      <c r="P11" s="11" t="str">
        <f>"000004"</f>
        <v>000004</v>
      </c>
      <c r="Q11" s="10">
        <v>43197</v>
      </c>
      <c r="R11" s="11">
        <v>16</v>
      </c>
      <c r="S11" s="11" t="str">
        <f>"004342"</f>
        <v>004342</v>
      </c>
      <c r="T11" s="10">
        <v>43306</v>
      </c>
      <c r="U11" s="14">
        <v>11.393380000000001</v>
      </c>
      <c r="V11" s="14">
        <v>0.91764000000000001</v>
      </c>
      <c r="W11" s="14">
        <v>10.47574</v>
      </c>
      <c r="X11" s="11">
        <v>127</v>
      </c>
      <c r="Y11" s="10">
        <v>43299</v>
      </c>
      <c r="Z11" s="11">
        <v>9880801223</v>
      </c>
      <c r="AA11" s="12" t="s">
        <v>68</v>
      </c>
      <c r="AB11" s="11" t="s">
        <v>69</v>
      </c>
      <c r="AC11" s="12" t="s">
        <v>70</v>
      </c>
      <c r="AD11" s="11" t="s">
        <v>71</v>
      </c>
      <c r="AE11" s="12" t="s">
        <v>72</v>
      </c>
      <c r="AF11" s="14">
        <v>0.1139338</v>
      </c>
      <c r="AG11" s="11" t="s">
        <v>73</v>
      </c>
    </row>
    <row r="12" spans="1:33" x14ac:dyDescent="0.2">
      <c r="A12" s="8">
        <v>3906</v>
      </c>
      <c r="B12" s="9" t="s">
        <v>46</v>
      </c>
      <c r="C12" s="10">
        <v>43305</v>
      </c>
      <c r="D12" s="11">
        <v>57</v>
      </c>
      <c r="E12" s="12" t="s">
        <v>34</v>
      </c>
      <c r="F12" s="12" t="s">
        <v>34</v>
      </c>
      <c r="G12" s="12" t="s">
        <v>34</v>
      </c>
      <c r="H12" s="12" t="s">
        <v>35</v>
      </c>
      <c r="I12" s="11" t="s">
        <v>74</v>
      </c>
      <c r="J12" s="12" t="s">
        <v>75</v>
      </c>
      <c r="K12" s="13" t="s">
        <v>38</v>
      </c>
      <c r="L12" s="11" t="str">
        <f>"000010"</f>
        <v>000010</v>
      </c>
      <c r="M12" s="10">
        <v>42485</v>
      </c>
      <c r="N12" s="11" t="str">
        <f>"000104"</f>
        <v>000104</v>
      </c>
      <c r="O12" s="10">
        <v>42696</v>
      </c>
      <c r="P12" s="11" t="str">
        <f>"000149"</f>
        <v>000149</v>
      </c>
      <c r="Q12" s="10">
        <v>42698</v>
      </c>
      <c r="R12" s="11">
        <v>16</v>
      </c>
      <c r="S12" s="11" t="str">
        <f>"004113"</f>
        <v>004113</v>
      </c>
      <c r="T12" s="10">
        <v>43301</v>
      </c>
      <c r="U12" s="14">
        <v>19.504059999999999</v>
      </c>
      <c r="V12" s="14">
        <v>2.5740599999999998</v>
      </c>
      <c r="W12" s="14">
        <v>16.93</v>
      </c>
      <c r="X12" s="11">
        <v>139</v>
      </c>
      <c r="Y12" s="10">
        <v>43305</v>
      </c>
      <c r="Z12" s="11">
        <v>9480828222</v>
      </c>
      <c r="AA12" s="12" t="s">
        <v>56</v>
      </c>
      <c r="AB12" s="11" t="s">
        <v>57</v>
      </c>
      <c r="AC12" s="12" t="s">
        <v>58</v>
      </c>
      <c r="AD12" s="11" t="s">
        <v>42</v>
      </c>
      <c r="AE12" s="12" t="s">
        <v>43</v>
      </c>
      <c r="AF12" s="14">
        <v>0.19504059999999998</v>
      </c>
      <c r="AG12" s="11" t="s">
        <v>44</v>
      </c>
    </row>
    <row r="13" spans="1:33" x14ac:dyDescent="0.2">
      <c r="A13" s="8">
        <v>3986</v>
      </c>
      <c r="B13" s="9" t="s">
        <v>46</v>
      </c>
      <c r="C13" s="10">
        <v>43307</v>
      </c>
      <c r="D13" s="11">
        <v>57</v>
      </c>
      <c r="E13" s="12" t="s">
        <v>34</v>
      </c>
      <c r="F13" s="12" t="s">
        <v>34</v>
      </c>
      <c r="G13" s="12" t="s">
        <v>34</v>
      </c>
      <c r="H13" s="12" t="s">
        <v>35</v>
      </c>
      <c r="I13" s="11" t="s">
        <v>76</v>
      </c>
      <c r="J13" s="12" t="s">
        <v>77</v>
      </c>
      <c r="K13" s="13" t="s">
        <v>55</v>
      </c>
      <c r="L13" s="11" t="str">
        <f>"000113"</f>
        <v>000113</v>
      </c>
      <c r="M13" s="10">
        <v>42828</v>
      </c>
      <c r="N13" s="11" t="str">
        <f>"000109"</f>
        <v>000109</v>
      </c>
      <c r="O13" s="10">
        <v>42793</v>
      </c>
      <c r="P13" s="11" t="str">
        <f>"000287"</f>
        <v>000287</v>
      </c>
      <c r="Q13" s="10">
        <v>42794</v>
      </c>
      <c r="R13" s="11">
        <v>17</v>
      </c>
      <c r="S13" s="11" t="str">
        <f>"003992"</f>
        <v>003992</v>
      </c>
      <c r="T13" s="10">
        <v>43300</v>
      </c>
      <c r="U13" s="14">
        <v>20.556899999999999</v>
      </c>
      <c r="V13" s="14">
        <v>1.2544999999999999</v>
      </c>
      <c r="W13" s="14">
        <v>19.302399999999999</v>
      </c>
      <c r="X13" s="11">
        <v>142</v>
      </c>
      <c r="Y13" s="10">
        <v>43307</v>
      </c>
      <c r="Z13" s="11">
        <v>9901261829</v>
      </c>
      <c r="AA13" s="12" t="s">
        <v>78</v>
      </c>
      <c r="AB13" s="11" t="s">
        <v>79</v>
      </c>
      <c r="AC13" s="12" t="s">
        <v>80</v>
      </c>
      <c r="AD13" s="11" t="s">
        <v>71</v>
      </c>
      <c r="AE13" s="12" t="s">
        <v>72</v>
      </c>
      <c r="AF13" s="14">
        <v>0.205569</v>
      </c>
      <c r="AG13" s="11" t="s">
        <v>44</v>
      </c>
    </row>
    <row r="14" spans="1:33" x14ac:dyDescent="0.2">
      <c r="A14" s="8">
        <v>3987</v>
      </c>
      <c r="B14" s="9" t="s">
        <v>46</v>
      </c>
      <c r="C14" s="10">
        <v>43307</v>
      </c>
      <c r="D14" s="11">
        <v>57</v>
      </c>
      <c r="E14" s="12" t="s">
        <v>34</v>
      </c>
      <c r="F14" s="12" t="s">
        <v>34</v>
      </c>
      <c r="G14" s="12" t="s">
        <v>34</v>
      </c>
      <c r="H14" s="12" t="s">
        <v>35</v>
      </c>
      <c r="I14" s="11" t="s">
        <v>81</v>
      </c>
      <c r="J14" s="12" t="s">
        <v>82</v>
      </c>
      <c r="K14" s="13" t="s">
        <v>55</v>
      </c>
      <c r="L14" s="11" t="str">
        <f>"000071"</f>
        <v>000071</v>
      </c>
      <c r="M14" s="10">
        <v>42586</v>
      </c>
      <c r="N14" s="11" t="str">
        <f>""</f>
        <v/>
      </c>
      <c r="O14" s="10"/>
      <c r="P14" s="11" t="str">
        <f>""</f>
        <v/>
      </c>
      <c r="Q14" s="10"/>
      <c r="R14" s="11">
        <v>15</v>
      </c>
      <c r="S14" s="11" t="str">
        <f>""</f>
        <v/>
      </c>
      <c r="T14" s="10"/>
      <c r="U14" s="14">
        <v>0.71160000000000001</v>
      </c>
      <c r="V14" s="14">
        <v>9.9900000000000003E-2</v>
      </c>
      <c r="W14" s="14">
        <v>0.61170000000000002</v>
      </c>
      <c r="X14" s="11">
        <v>142</v>
      </c>
      <c r="Y14" s="10">
        <v>43307</v>
      </c>
      <c r="Z14" s="11">
        <v>8904148945</v>
      </c>
      <c r="AA14" s="12" t="s">
        <v>83</v>
      </c>
      <c r="AB14" s="11" t="s">
        <v>84</v>
      </c>
      <c r="AC14" s="12" t="s">
        <v>85</v>
      </c>
      <c r="AD14" s="11" t="s">
        <v>71</v>
      </c>
      <c r="AE14" s="12" t="s">
        <v>72</v>
      </c>
      <c r="AF14" s="14">
        <v>7.1159999999999999E-3</v>
      </c>
      <c r="AG14" s="11" t="s">
        <v>44</v>
      </c>
    </row>
    <row r="15" spans="1:33" x14ac:dyDescent="0.2">
      <c r="A15" s="8">
        <v>4099</v>
      </c>
      <c r="B15" s="9" t="s">
        <v>46</v>
      </c>
      <c r="C15" s="10">
        <v>43308</v>
      </c>
      <c r="D15" s="11">
        <v>57</v>
      </c>
      <c r="E15" s="12" t="s">
        <v>34</v>
      </c>
      <c r="F15" s="12" t="s">
        <v>34</v>
      </c>
      <c r="G15" s="12" t="s">
        <v>34</v>
      </c>
      <c r="H15" s="12" t="s">
        <v>35</v>
      </c>
      <c r="I15" s="11" t="s">
        <v>66</v>
      </c>
      <c r="J15" s="12" t="s">
        <v>67</v>
      </c>
      <c r="K15" s="13" t="s">
        <v>55</v>
      </c>
      <c r="L15" s="11" t="str">
        <f>"000023"</f>
        <v>000023</v>
      </c>
      <c r="M15" s="10">
        <v>42825</v>
      </c>
      <c r="N15" s="11" t="str">
        <f>"000004"</f>
        <v>000004</v>
      </c>
      <c r="O15" s="10">
        <v>43197</v>
      </c>
      <c r="P15" s="11" t="str">
        <f>"000004"</f>
        <v>000004</v>
      </c>
      <c r="Q15" s="10">
        <v>43197</v>
      </c>
      <c r="R15" s="11">
        <v>16</v>
      </c>
      <c r="S15" s="11" t="str">
        <f>"004342"</f>
        <v>004342</v>
      </c>
      <c r="T15" s="10">
        <v>43306</v>
      </c>
      <c r="U15" s="14">
        <v>9.1146999999999991</v>
      </c>
      <c r="V15" s="14">
        <v>0.73989000000000005</v>
      </c>
      <c r="W15" s="14">
        <v>8.3748100000000001</v>
      </c>
      <c r="X15" s="11">
        <v>146</v>
      </c>
      <c r="Y15" s="10">
        <v>43308</v>
      </c>
      <c r="Z15" s="11">
        <v>9880801223</v>
      </c>
      <c r="AA15" s="12" t="s">
        <v>68</v>
      </c>
      <c r="AB15" s="11" t="s">
        <v>69</v>
      </c>
      <c r="AC15" s="12" t="s">
        <v>70</v>
      </c>
      <c r="AD15" s="11" t="s">
        <v>71</v>
      </c>
      <c r="AE15" s="12" t="s">
        <v>72</v>
      </c>
      <c r="AF15" s="14">
        <v>9.1146999999999992E-2</v>
      </c>
      <c r="AG15" s="11" t="s">
        <v>73</v>
      </c>
    </row>
    <row r="16" spans="1:33" x14ac:dyDescent="0.2">
      <c r="A16" s="8">
        <v>4436</v>
      </c>
      <c r="B16" s="9" t="s">
        <v>86</v>
      </c>
      <c r="C16" s="10">
        <v>43318</v>
      </c>
      <c r="D16" s="11">
        <v>57</v>
      </c>
      <c r="E16" s="12" t="s">
        <v>34</v>
      </c>
      <c r="F16" s="12" t="s">
        <v>34</v>
      </c>
      <c r="G16" s="12" t="s">
        <v>34</v>
      </c>
      <c r="H16" s="12" t="s">
        <v>35</v>
      </c>
      <c r="I16" s="11" t="s">
        <v>87</v>
      </c>
      <c r="J16" s="12" t="s">
        <v>88</v>
      </c>
      <c r="K16" s="13" t="s">
        <v>89</v>
      </c>
      <c r="L16" s="11" t="str">
        <f>"000079"</f>
        <v>000079</v>
      </c>
      <c r="M16" s="10">
        <v>43094</v>
      </c>
      <c r="N16" s="11" t="str">
        <f>"000032"</f>
        <v>000032</v>
      </c>
      <c r="O16" s="10">
        <v>43095</v>
      </c>
      <c r="P16" s="11" t="str">
        <f>"000045"</f>
        <v>000045</v>
      </c>
      <c r="Q16" s="10">
        <v>43095</v>
      </c>
      <c r="R16" s="11">
        <v>17</v>
      </c>
      <c r="S16" s="11" t="str">
        <f>"004885"</f>
        <v>004885</v>
      </c>
      <c r="T16" s="10">
        <v>43316</v>
      </c>
      <c r="U16" s="14">
        <v>20</v>
      </c>
      <c r="V16" s="14">
        <v>0</v>
      </c>
      <c r="W16" s="14">
        <v>20</v>
      </c>
      <c r="X16" s="11">
        <v>157</v>
      </c>
      <c r="Y16" s="10">
        <v>43318</v>
      </c>
      <c r="Z16" s="11">
        <v>123456789</v>
      </c>
      <c r="AA16" s="12" t="s">
        <v>90</v>
      </c>
      <c r="AB16" s="11" t="s">
        <v>51</v>
      </c>
      <c r="AC16" s="12" t="s">
        <v>52</v>
      </c>
      <c r="AD16" s="11" t="s">
        <v>42</v>
      </c>
      <c r="AE16" s="12" t="s">
        <v>43</v>
      </c>
      <c r="AF16" s="14">
        <v>0.2</v>
      </c>
      <c r="AG16" s="11" t="s">
        <v>44</v>
      </c>
    </row>
    <row r="17" spans="1:33" x14ac:dyDescent="0.2">
      <c r="A17" s="8">
        <v>4437</v>
      </c>
      <c r="B17" s="9" t="s">
        <v>86</v>
      </c>
      <c r="C17" s="10">
        <v>43318</v>
      </c>
      <c r="D17" s="11">
        <v>57</v>
      </c>
      <c r="E17" s="12" t="s">
        <v>34</v>
      </c>
      <c r="F17" s="12" t="s">
        <v>34</v>
      </c>
      <c r="G17" s="12" t="s">
        <v>34</v>
      </c>
      <c r="H17" s="12" t="s">
        <v>35</v>
      </c>
      <c r="I17" s="11" t="s">
        <v>91</v>
      </c>
      <c r="J17" s="12" t="s">
        <v>92</v>
      </c>
      <c r="K17" s="13" t="s">
        <v>89</v>
      </c>
      <c r="L17" s="11" t="str">
        <f>"000080"</f>
        <v>000080</v>
      </c>
      <c r="M17" s="10">
        <v>43093</v>
      </c>
      <c r="N17" s="11" t="str">
        <f>"000033"</f>
        <v>000033</v>
      </c>
      <c r="O17" s="10">
        <v>43095</v>
      </c>
      <c r="P17" s="11" t="str">
        <f>"000044"</f>
        <v>000044</v>
      </c>
      <c r="Q17" s="10">
        <v>43095</v>
      </c>
      <c r="R17" s="11">
        <v>17</v>
      </c>
      <c r="S17" s="11" t="str">
        <f>"004886"</f>
        <v>004886</v>
      </c>
      <c r="T17" s="10">
        <v>43316</v>
      </c>
      <c r="U17" s="14">
        <v>15</v>
      </c>
      <c r="V17" s="14">
        <v>0</v>
      </c>
      <c r="W17" s="14">
        <v>15</v>
      </c>
      <c r="X17" s="11">
        <v>157</v>
      </c>
      <c r="Y17" s="10">
        <v>43318</v>
      </c>
      <c r="Z17" s="11">
        <v>123456789</v>
      </c>
      <c r="AA17" s="12" t="s">
        <v>90</v>
      </c>
      <c r="AB17" s="11" t="s">
        <v>93</v>
      </c>
      <c r="AC17" s="12" t="s">
        <v>94</v>
      </c>
      <c r="AD17" s="11" t="s">
        <v>42</v>
      </c>
      <c r="AE17" s="12" t="s">
        <v>43</v>
      </c>
      <c r="AF17" s="14">
        <v>0.15</v>
      </c>
      <c r="AG17" s="11" t="s">
        <v>44</v>
      </c>
    </row>
    <row r="18" spans="1:33" x14ac:dyDescent="0.2">
      <c r="A18" s="8">
        <v>4965</v>
      </c>
      <c r="B18" s="9" t="s">
        <v>86</v>
      </c>
      <c r="C18" s="10">
        <v>43330</v>
      </c>
      <c r="D18" s="11">
        <v>57</v>
      </c>
      <c r="E18" s="12" t="s">
        <v>34</v>
      </c>
      <c r="F18" s="12" t="s">
        <v>34</v>
      </c>
      <c r="G18" s="12" t="s">
        <v>34</v>
      </c>
      <c r="H18" s="12" t="s">
        <v>35</v>
      </c>
      <c r="I18" s="11" t="s">
        <v>95</v>
      </c>
      <c r="J18" s="12" t="s">
        <v>96</v>
      </c>
      <c r="K18" s="13" t="s">
        <v>55</v>
      </c>
      <c r="L18" s="11" t="str">
        <f>"000103"</f>
        <v>000103</v>
      </c>
      <c r="M18" s="10">
        <v>42762</v>
      </c>
      <c r="N18" s="11" t="str">
        <f>"000134"</f>
        <v>000134</v>
      </c>
      <c r="O18" s="10">
        <v>42825</v>
      </c>
      <c r="P18" s="11" t="str">
        <f>"000174"</f>
        <v>000174</v>
      </c>
      <c r="Q18" s="10">
        <v>42825</v>
      </c>
      <c r="R18" s="11">
        <v>16</v>
      </c>
      <c r="S18" s="11" t="str">
        <f>"005159"</f>
        <v>005159</v>
      </c>
      <c r="T18" s="10">
        <v>43326</v>
      </c>
      <c r="U18" s="14">
        <v>10.38021</v>
      </c>
      <c r="V18" s="14">
        <v>1.25021</v>
      </c>
      <c r="W18" s="14">
        <v>9.1300000000000008</v>
      </c>
      <c r="X18" s="11">
        <v>174</v>
      </c>
      <c r="Y18" s="10">
        <v>43330</v>
      </c>
      <c r="Z18" s="11">
        <v>123456789</v>
      </c>
      <c r="AA18" s="12" t="s">
        <v>50</v>
      </c>
      <c r="AB18" s="11" t="s">
        <v>51</v>
      </c>
      <c r="AC18" s="12" t="s">
        <v>52</v>
      </c>
      <c r="AD18" s="11" t="s">
        <v>42</v>
      </c>
      <c r="AE18" s="12" t="s">
        <v>43</v>
      </c>
      <c r="AF18" s="14">
        <v>0.10380209999999999</v>
      </c>
      <c r="AG18" s="11" t="s">
        <v>44</v>
      </c>
    </row>
    <row r="19" spans="1:33" x14ac:dyDescent="0.2">
      <c r="A19" s="8">
        <v>4966</v>
      </c>
      <c r="B19" s="9" t="s">
        <v>86</v>
      </c>
      <c r="C19" s="10">
        <v>43330</v>
      </c>
      <c r="D19" s="11">
        <v>57</v>
      </c>
      <c r="E19" s="12" t="s">
        <v>34</v>
      </c>
      <c r="F19" s="12" t="s">
        <v>34</v>
      </c>
      <c r="G19" s="12" t="s">
        <v>34</v>
      </c>
      <c r="H19" s="12" t="s">
        <v>35</v>
      </c>
      <c r="I19" s="11" t="s">
        <v>97</v>
      </c>
      <c r="J19" s="12" t="s">
        <v>98</v>
      </c>
      <c r="K19" s="13" t="s">
        <v>38</v>
      </c>
      <c r="L19" s="11" t="str">
        <f>"000135"</f>
        <v>000135</v>
      </c>
      <c r="M19" s="10">
        <v>41692</v>
      </c>
      <c r="N19" s="11" t="str">
        <f>"000126"</f>
        <v>000126</v>
      </c>
      <c r="O19" s="10">
        <v>42766</v>
      </c>
      <c r="P19" s="11" t="str">
        <f>"000181"</f>
        <v>000181</v>
      </c>
      <c r="Q19" s="10">
        <v>42825</v>
      </c>
      <c r="R19" s="11">
        <v>13</v>
      </c>
      <c r="S19" s="11" t="str">
        <f>"005170"</f>
        <v>005170</v>
      </c>
      <c r="T19" s="10">
        <v>43326</v>
      </c>
      <c r="U19" s="14">
        <v>18.984760000000001</v>
      </c>
      <c r="V19" s="14">
        <v>2.3347600000000002</v>
      </c>
      <c r="W19" s="14">
        <v>16.649999999999999</v>
      </c>
      <c r="X19" s="11">
        <v>174</v>
      </c>
      <c r="Y19" s="10">
        <v>43330</v>
      </c>
      <c r="Z19" s="11">
        <v>9900094714</v>
      </c>
      <c r="AA19" s="12" t="s">
        <v>99</v>
      </c>
      <c r="AB19" s="11" t="s">
        <v>51</v>
      </c>
      <c r="AC19" s="12" t="s">
        <v>52</v>
      </c>
      <c r="AD19" s="11" t="s">
        <v>42</v>
      </c>
      <c r="AE19" s="12" t="s">
        <v>43</v>
      </c>
      <c r="AF19" s="14">
        <v>0.18984760000000001</v>
      </c>
      <c r="AG19" s="11" t="s">
        <v>44</v>
      </c>
    </row>
    <row r="20" spans="1:33" x14ac:dyDescent="0.2">
      <c r="A20" s="8">
        <v>4967</v>
      </c>
      <c r="B20" s="9" t="s">
        <v>86</v>
      </c>
      <c r="C20" s="10">
        <v>43330</v>
      </c>
      <c r="D20" s="11">
        <v>57</v>
      </c>
      <c r="E20" s="12" t="s">
        <v>34</v>
      </c>
      <c r="F20" s="12" t="s">
        <v>34</v>
      </c>
      <c r="G20" s="12" t="s">
        <v>34</v>
      </c>
      <c r="H20" s="12" t="s">
        <v>35</v>
      </c>
      <c r="I20" s="11" t="s">
        <v>100</v>
      </c>
      <c r="J20" s="12" t="s">
        <v>101</v>
      </c>
      <c r="K20" s="13" t="s">
        <v>38</v>
      </c>
      <c r="L20" s="11" t="str">
        <f>"000078"</f>
        <v>000078</v>
      </c>
      <c r="M20" s="10">
        <v>42606</v>
      </c>
      <c r="N20" s="11" t="str">
        <f>"000127"</f>
        <v>000127</v>
      </c>
      <c r="O20" s="10">
        <v>42766</v>
      </c>
      <c r="P20" s="11" t="str">
        <f>"000183"</f>
        <v>000183</v>
      </c>
      <c r="Q20" s="10">
        <v>42825</v>
      </c>
      <c r="R20" s="11">
        <v>16</v>
      </c>
      <c r="S20" s="11" t="str">
        <f>"005171"</f>
        <v>005171</v>
      </c>
      <c r="T20" s="10">
        <v>43326</v>
      </c>
      <c r="U20" s="14">
        <v>8.8975399999999993</v>
      </c>
      <c r="V20" s="14">
        <v>0.62602000000000002</v>
      </c>
      <c r="W20" s="14">
        <v>8.2715200000000006</v>
      </c>
      <c r="X20" s="11">
        <v>174</v>
      </c>
      <c r="Y20" s="10">
        <v>43330</v>
      </c>
      <c r="Z20" s="11">
        <v>9900094714</v>
      </c>
      <c r="AA20" s="12" t="s">
        <v>102</v>
      </c>
      <c r="AB20" s="11" t="s">
        <v>51</v>
      </c>
      <c r="AC20" s="12" t="s">
        <v>52</v>
      </c>
      <c r="AD20" s="11" t="s">
        <v>42</v>
      </c>
      <c r="AE20" s="12" t="s">
        <v>43</v>
      </c>
      <c r="AF20" s="14">
        <v>8.8975399999999996E-2</v>
      </c>
      <c r="AG20" s="11" t="s">
        <v>44</v>
      </c>
    </row>
    <row r="21" spans="1:33" x14ac:dyDescent="0.2">
      <c r="A21" s="8">
        <v>5643</v>
      </c>
      <c r="B21" s="9" t="s">
        <v>103</v>
      </c>
      <c r="C21" s="10">
        <v>43370</v>
      </c>
      <c r="D21" s="11">
        <v>57</v>
      </c>
      <c r="E21" s="12" t="s">
        <v>34</v>
      </c>
      <c r="F21" s="12" t="s">
        <v>34</v>
      </c>
      <c r="G21" s="12" t="s">
        <v>34</v>
      </c>
      <c r="H21" s="12" t="s">
        <v>35</v>
      </c>
      <c r="I21" s="11" t="s">
        <v>104</v>
      </c>
      <c r="J21" s="12" t="s">
        <v>105</v>
      </c>
      <c r="K21" s="13" t="s">
        <v>89</v>
      </c>
      <c r="L21" s="11" t="str">
        <f>"000013"</f>
        <v>000013</v>
      </c>
      <c r="M21" s="10">
        <v>42872</v>
      </c>
      <c r="N21" s="11" t="str">
        <f>"000021"</f>
        <v>000021</v>
      </c>
      <c r="O21" s="10">
        <v>43073</v>
      </c>
      <c r="P21" s="11" t="str">
        <f>"000027"</f>
        <v>000027</v>
      </c>
      <c r="Q21" s="10">
        <v>43073</v>
      </c>
      <c r="R21" s="11">
        <v>17</v>
      </c>
      <c r="S21" s="11" t="str">
        <f>"005952"</f>
        <v>005952</v>
      </c>
      <c r="T21" s="10">
        <v>43368</v>
      </c>
      <c r="U21" s="14">
        <v>14.99666</v>
      </c>
      <c r="V21" s="14">
        <v>1.0666599999999999</v>
      </c>
      <c r="W21" s="14">
        <v>13.93</v>
      </c>
      <c r="X21" s="11">
        <v>218</v>
      </c>
      <c r="Y21" s="10">
        <v>43370</v>
      </c>
      <c r="Z21" s="11">
        <v>123456789</v>
      </c>
      <c r="AA21" s="12" t="s">
        <v>56</v>
      </c>
      <c r="AB21" s="11" t="s">
        <v>106</v>
      </c>
      <c r="AC21" s="12" t="s">
        <v>107</v>
      </c>
      <c r="AD21" s="11" t="s">
        <v>42</v>
      </c>
      <c r="AE21" s="12" t="s">
        <v>43</v>
      </c>
      <c r="AF21" s="14">
        <f t="shared" ref="AF21:AF29" si="0">U21/100</f>
        <v>0.14996660000000001</v>
      </c>
      <c r="AG21" s="11" t="s">
        <v>44</v>
      </c>
    </row>
    <row r="22" spans="1:33" x14ac:dyDescent="0.2">
      <c r="A22" s="8">
        <v>6051</v>
      </c>
      <c r="B22" s="9" t="s">
        <v>108</v>
      </c>
      <c r="C22" s="10">
        <v>43385</v>
      </c>
      <c r="D22" s="11">
        <v>57</v>
      </c>
      <c r="E22" s="12" t="s">
        <v>34</v>
      </c>
      <c r="F22" s="12" t="s">
        <v>34</v>
      </c>
      <c r="G22" s="12" t="s">
        <v>34</v>
      </c>
      <c r="H22" s="12" t="s">
        <v>35</v>
      </c>
      <c r="I22" s="11" t="s">
        <v>36</v>
      </c>
      <c r="J22" s="12" t="s">
        <v>37</v>
      </c>
      <c r="K22" s="13" t="s">
        <v>38</v>
      </c>
      <c r="L22" s="11" t="str">
        <f>"000013"</f>
        <v>000013</v>
      </c>
      <c r="M22" s="10">
        <v>42992</v>
      </c>
      <c r="N22" s="11" t="str">
        <f>"000064"</f>
        <v>000064</v>
      </c>
      <c r="O22" s="10">
        <v>43185</v>
      </c>
      <c r="P22" s="11" t="str">
        <f>"000088"</f>
        <v>000088</v>
      </c>
      <c r="Q22" s="10">
        <v>43185</v>
      </c>
      <c r="R22" s="11">
        <v>17</v>
      </c>
      <c r="S22" s="11" t="str">
        <f>"001191"</f>
        <v>001191</v>
      </c>
      <c r="T22" s="10">
        <v>43228</v>
      </c>
      <c r="U22" s="14">
        <v>2.2875000000000001</v>
      </c>
      <c r="V22" s="14">
        <v>0.22875000000000001</v>
      </c>
      <c r="W22" s="14">
        <v>2.0587499999999999</v>
      </c>
      <c r="X22" s="11">
        <v>228</v>
      </c>
      <c r="Y22" s="10">
        <v>43385</v>
      </c>
      <c r="Z22" s="11">
        <v>9845036062</v>
      </c>
      <c r="AA22" s="12" t="s">
        <v>109</v>
      </c>
      <c r="AB22" s="11" t="s">
        <v>40</v>
      </c>
      <c r="AC22" s="12" t="s">
        <v>41</v>
      </c>
      <c r="AD22" s="11" t="s">
        <v>42</v>
      </c>
      <c r="AE22" s="12" t="s">
        <v>43</v>
      </c>
      <c r="AF22" s="14">
        <f t="shared" si="0"/>
        <v>2.2875E-2</v>
      </c>
      <c r="AG22" s="11" t="s">
        <v>44</v>
      </c>
    </row>
    <row r="23" spans="1:33" x14ac:dyDescent="0.2">
      <c r="A23" s="8">
        <v>6052</v>
      </c>
      <c r="B23" s="9" t="s">
        <v>108</v>
      </c>
      <c r="C23" s="10">
        <v>43385</v>
      </c>
      <c r="D23" s="11">
        <v>57</v>
      </c>
      <c r="E23" s="12" t="s">
        <v>34</v>
      </c>
      <c r="F23" s="12" t="s">
        <v>34</v>
      </c>
      <c r="G23" s="12" t="s">
        <v>34</v>
      </c>
      <c r="H23" s="12" t="s">
        <v>35</v>
      </c>
      <c r="I23" s="11" t="s">
        <v>36</v>
      </c>
      <c r="J23" s="12" t="s">
        <v>37</v>
      </c>
      <c r="K23" s="13" t="s">
        <v>38</v>
      </c>
      <c r="L23" s="11" t="str">
        <f>"000013"</f>
        <v>000013</v>
      </c>
      <c r="M23" s="10">
        <v>42992</v>
      </c>
      <c r="N23" s="11" t="str">
        <f>"000064"</f>
        <v>000064</v>
      </c>
      <c r="O23" s="10">
        <v>43185</v>
      </c>
      <c r="P23" s="11" t="str">
        <f>"000088"</f>
        <v>000088</v>
      </c>
      <c r="Q23" s="10">
        <v>43185</v>
      </c>
      <c r="R23" s="11">
        <v>17</v>
      </c>
      <c r="S23" s="11" t="str">
        <f>"001191"</f>
        <v>001191</v>
      </c>
      <c r="T23" s="10">
        <v>43228</v>
      </c>
      <c r="U23" s="14">
        <v>2.2875000000000001</v>
      </c>
      <c r="V23" s="14">
        <v>0.22875000000000001</v>
      </c>
      <c r="W23" s="14">
        <v>2.0587499999999999</v>
      </c>
      <c r="X23" s="11">
        <v>228</v>
      </c>
      <c r="Y23" s="10">
        <v>43385</v>
      </c>
      <c r="Z23" s="11">
        <v>9845036062</v>
      </c>
      <c r="AA23" s="12" t="s">
        <v>109</v>
      </c>
      <c r="AB23" s="11" t="s">
        <v>40</v>
      </c>
      <c r="AC23" s="12" t="s">
        <v>41</v>
      </c>
      <c r="AD23" s="11" t="s">
        <v>42</v>
      </c>
      <c r="AE23" s="12" t="s">
        <v>43</v>
      </c>
      <c r="AF23" s="14">
        <f t="shared" si="0"/>
        <v>2.2875E-2</v>
      </c>
      <c r="AG23" s="11" t="s">
        <v>44</v>
      </c>
    </row>
    <row r="24" spans="1:33" x14ac:dyDescent="0.2">
      <c r="A24" s="8">
        <v>6053</v>
      </c>
      <c r="B24" s="9" t="s">
        <v>108</v>
      </c>
      <c r="C24" s="10">
        <v>43385</v>
      </c>
      <c r="D24" s="11">
        <v>57</v>
      </c>
      <c r="E24" s="12" t="s">
        <v>34</v>
      </c>
      <c r="F24" s="12" t="s">
        <v>34</v>
      </c>
      <c r="G24" s="12" t="s">
        <v>34</v>
      </c>
      <c r="H24" s="12" t="s">
        <v>35</v>
      </c>
      <c r="I24" s="11" t="s">
        <v>36</v>
      </c>
      <c r="J24" s="12" t="s">
        <v>37</v>
      </c>
      <c r="K24" s="13" t="s">
        <v>38</v>
      </c>
      <c r="L24" s="11" t="str">
        <f>"000013"</f>
        <v>000013</v>
      </c>
      <c r="M24" s="10">
        <v>42992</v>
      </c>
      <c r="N24" s="11" t="str">
        <f>"000064"</f>
        <v>000064</v>
      </c>
      <c r="O24" s="10">
        <v>43185</v>
      </c>
      <c r="P24" s="11" t="str">
        <f>"000088"</f>
        <v>000088</v>
      </c>
      <c r="Q24" s="10">
        <v>43185</v>
      </c>
      <c r="R24" s="11">
        <v>17</v>
      </c>
      <c r="S24" s="11" t="str">
        <f>"001191"</f>
        <v>001191</v>
      </c>
      <c r="T24" s="10">
        <v>43228</v>
      </c>
      <c r="U24" s="14">
        <v>6.18</v>
      </c>
      <c r="V24" s="14">
        <v>0.61799999999999999</v>
      </c>
      <c r="W24" s="14">
        <v>5.5620000000000003</v>
      </c>
      <c r="X24" s="11">
        <v>233</v>
      </c>
      <c r="Y24" s="10">
        <v>43385</v>
      </c>
      <c r="Z24" s="11">
        <v>123456789</v>
      </c>
      <c r="AA24" s="12" t="s">
        <v>110</v>
      </c>
      <c r="AB24" s="11" t="s">
        <v>40</v>
      </c>
      <c r="AC24" s="12" t="s">
        <v>41</v>
      </c>
      <c r="AD24" s="11" t="s">
        <v>42</v>
      </c>
      <c r="AE24" s="12" t="s">
        <v>43</v>
      </c>
      <c r="AF24" s="14">
        <f t="shared" si="0"/>
        <v>6.1799999999999994E-2</v>
      </c>
      <c r="AG24" s="11" t="s">
        <v>44</v>
      </c>
    </row>
    <row r="25" spans="1:33" x14ac:dyDescent="0.2">
      <c r="A25" s="8">
        <v>7321</v>
      </c>
      <c r="B25" s="9" t="s">
        <v>111</v>
      </c>
      <c r="C25" s="10">
        <v>43424</v>
      </c>
      <c r="D25" s="11">
        <v>57</v>
      </c>
      <c r="E25" s="12" t="s">
        <v>34</v>
      </c>
      <c r="F25" s="12" t="s">
        <v>34</v>
      </c>
      <c r="G25" s="12" t="s">
        <v>34</v>
      </c>
      <c r="H25" s="12" t="s">
        <v>35</v>
      </c>
      <c r="I25" s="11" t="s">
        <v>112</v>
      </c>
      <c r="J25" s="12" t="s">
        <v>113</v>
      </c>
      <c r="K25" s="13" t="s">
        <v>114</v>
      </c>
      <c r="L25" s="11" t="str">
        <f>"000003"</f>
        <v>000003</v>
      </c>
      <c r="M25" s="10">
        <v>43243</v>
      </c>
      <c r="N25" s="11" t="str">
        <f>"000027"</f>
        <v>000027</v>
      </c>
      <c r="O25" s="10">
        <v>43258</v>
      </c>
      <c r="P25" s="11" t="str">
        <f>"000052"</f>
        <v>000052</v>
      </c>
      <c r="Q25" s="10">
        <v>43258</v>
      </c>
      <c r="R25" s="11">
        <v>18</v>
      </c>
      <c r="S25" s="11" t="str">
        <f>"007216"</f>
        <v>007216</v>
      </c>
      <c r="T25" s="10">
        <v>43404</v>
      </c>
      <c r="U25" s="14">
        <v>14.731920000000001</v>
      </c>
      <c r="V25" s="14">
        <v>1.38476</v>
      </c>
      <c r="W25" s="14">
        <v>13.347160000000001</v>
      </c>
      <c r="X25" s="11">
        <v>271</v>
      </c>
      <c r="Y25" s="10">
        <v>43424</v>
      </c>
      <c r="Z25" s="11">
        <v>123456789</v>
      </c>
      <c r="AA25" s="12" t="s">
        <v>56</v>
      </c>
      <c r="AB25" s="11" t="s">
        <v>115</v>
      </c>
      <c r="AC25" s="12" t="s">
        <v>116</v>
      </c>
      <c r="AD25" s="11" t="s">
        <v>42</v>
      </c>
      <c r="AE25" s="12" t="s">
        <v>43</v>
      </c>
      <c r="AF25" s="14">
        <f t="shared" si="0"/>
        <v>0.14731920000000001</v>
      </c>
      <c r="AG25" s="11" t="s">
        <v>117</v>
      </c>
    </row>
    <row r="26" spans="1:33" x14ac:dyDescent="0.2">
      <c r="A26" s="8">
        <v>8082</v>
      </c>
      <c r="B26" s="9" t="s">
        <v>118</v>
      </c>
      <c r="C26" s="10">
        <v>43461</v>
      </c>
      <c r="D26" s="11">
        <v>57</v>
      </c>
      <c r="E26" s="12" t="s">
        <v>34</v>
      </c>
      <c r="F26" s="12" t="s">
        <v>34</v>
      </c>
      <c r="G26" s="12" t="s">
        <v>34</v>
      </c>
      <c r="H26" s="12" t="s">
        <v>35</v>
      </c>
      <c r="I26" s="11" t="s">
        <v>119</v>
      </c>
      <c r="J26" s="12" t="s">
        <v>120</v>
      </c>
      <c r="K26" s="13" t="s">
        <v>55</v>
      </c>
      <c r="L26" s="11" t="str">
        <f>"000133"</f>
        <v>000133</v>
      </c>
      <c r="M26" s="10">
        <v>43179</v>
      </c>
      <c r="N26" s="11" t="str">
        <f>"000102"</f>
        <v>000102</v>
      </c>
      <c r="O26" s="10">
        <v>43427</v>
      </c>
      <c r="P26" s="11" t="str">
        <f>"000161"</f>
        <v>000161</v>
      </c>
      <c r="Q26" s="10">
        <v>43427</v>
      </c>
      <c r="R26" s="11">
        <v>17</v>
      </c>
      <c r="S26" s="11" t="str">
        <f>"008234"</f>
        <v>008234</v>
      </c>
      <c r="T26" s="10">
        <v>43456</v>
      </c>
      <c r="U26" s="14">
        <v>7.5946199999999999</v>
      </c>
      <c r="V26" s="14">
        <v>0.31136999999999998</v>
      </c>
      <c r="W26" s="14">
        <v>7.2832499999999998</v>
      </c>
      <c r="X26" s="11">
        <v>305</v>
      </c>
      <c r="Y26" s="10">
        <v>43461</v>
      </c>
      <c r="Z26" s="11">
        <v>123456789</v>
      </c>
      <c r="AA26" s="12" t="s">
        <v>121</v>
      </c>
      <c r="AB26" s="11" t="s">
        <v>122</v>
      </c>
      <c r="AC26" s="12" t="s">
        <v>123</v>
      </c>
      <c r="AD26" s="11" t="s">
        <v>42</v>
      </c>
      <c r="AE26" s="12" t="s">
        <v>43</v>
      </c>
      <c r="AF26" s="14">
        <f t="shared" si="0"/>
        <v>7.5946200000000005E-2</v>
      </c>
      <c r="AG26" s="11" t="s">
        <v>73</v>
      </c>
    </row>
    <row r="27" spans="1:33" x14ac:dyDescent="0.2">
      <c r="A27" s="8">
        <v>9076</v>
      </c>
      <c r="B27" s="9" t="s">
        <v>124</v>
      </c>
      <c r="C27" s="10">
        <v>43507</v>
      </c>
      <c r="D27" s="11">
        <v>57</v>
      </c>
      <c r="E27" s="12" t="s">
        <v>34</v>
      </c>
      <c r="F27" s="12" t="s">
        <v>34</v>
      </c>
      <c r="G27" s="12" t="s">
        <v>34</v>
      </c>
      <c r="H27" s="12" t="s">
        <v>35</v>
      </c>
      <c r="I27" s="11" t="s">
        <v>125</v>
      </c>
      <c r="J27" s="12" t="s">
        <v>126</v>
      </c>
      <c r="K27" s="13" t="s">
        <v>127</v>
      </c>
      <c r="L27" s="11" t="str">
        <f>"000005"</f>
        <v>000005</v>
      </c>
      <c r="M27" s="10">
        <v>42991</v>
      </c>
      <c r="N27" s="11" t="str">
        <f>"000005"</f>
        <v>000005</v>
      </c>
      <c r="O27" s="10">
        <v>43041</v>
      </c>
      <c r="P27" s="11" t="str">
        <f>"000005"</f>
        <v>000005</v>
      </c>
      <c r="Q27" s="10">
        <v>43054</v>
      </c>
      <c r="R27" s="11"/>
      <c r="S27" s="11" t="str">
        <f>"008980"</f>
        <v>008980</v>
      </c>
      <c r="T27" s="10">
        <v>43490</v>
      </c>
      <c r="U27" s="14">
        <v>49.551299999999998</v>
      </c>
      <c r="V27" s="14">
        <v>5.0671499999999998</v>
      </c>
      <c r="W27" s="14">
        <v>44.48415</v>
      </c>
      <c r="X27" s="11">
        <v>347</v>
      </c>
      <c r="Y27" s="10">
        <v>43507</v>
      </c>
      <c r="Z27" s="11">
        <v>822975815</v>
      </c>
      <c r="AA27" s="12" t="s">
        <v>128</v>
      </c>
      <c r="AB27" s="11" t="s">
        <v>129</v>
      </c>
      <c r="AC27" s="12" t="s">
        <v>130</v>
      </c>
      <c r="AD27" s="11" t="s">
        <v>131</v>
      </c>
      <c r="AE27" s="12" t="s">
        <v>132</v>
      </c>
      <c r="AF27" s="14">
        <f t="shared" si="0"/>
        <v>0.49551299999999998</v>
      </c>
      <c r="AG27" s="11" t="s">
        <v>44</v>
      </c>
    </row>
    <row r="28" spans="1:33" x14ac:dyDescent="0.2">
      <c r="A28" s="8">
        <v>9157</v>
      </c>
      <c r="B28" s="9" t="s">
        <v>124</v>
      </c>
      <c r="C28" s="10">
        <v>43508</v>
      </c>
      <c r="D28" s="11">
        <v>57</v>
      </c>
      <c r="E28" s="12" t="s">
        <v>34</v>
      </c>
      <c r="F28" s="12" t="s">
        <v>34</v>
      </c>
      <c r="G28" s="12" t="s">
        <v>34</v>
      </c>
      <c r="H28" s="12" t="s">
        <v>35</v>
      </c>
      <c r="I28" s="11" t="s">
        <v>133</v>
      </c>
      <c r="J28" s="12" t="s">
        <v>134</v>
      </c>
      <c r="K28" s="13" t="s">
        <v>55</v>
      </c>
      <c r="L28" s="11" t="str">
        <f>"000018"</f>
        <v>000018</v>
      </c>
      <c r="M28" s="10">
        <v>42873</v>
      </c>
      <c r="N28" s="11" t="str">
        <f>"000026"</f>
        <v>000026</v>
      </c>
      <c r="O28" s="10">
        <v>42916</v>
      </c>
      <c r="P28" s="11" t="str">
        <f>"000039"</f>
        <v>000039</v>
      </c>
      <c r="Q28" s="10">
        <v>42916</v>
      </c>
      <c r="R28" s="11"/>
      <c r="S28" s="11" t="str">
        <f>"009203"</f>
        <v>009203</v>
      </c>
      <c r="T28" s="10">
        <v>43503</v>
      </c>
      <c r="U28" s="14">
        <v>20.88223</v>
      </c>
      <c r="V28" s="14">
        <v>2.52223</v>
      </c>
      <c r="W28" s="14">
        <v>18.36</v>
      </c>
      <c r="X28" s="11">
        <v>349</v>
      </c>
      <c r="Y28" s="10">
        <v>43508</v>
      </c>
      <c r="Z28" s="11">
        <v>123456789</v>
      </c>
      <c r="AA28" s="12" t="s">
        <v>50</v>
      </c>
      <c r="AB28" s="11" t="s">
        <v>129</v>
      </c>
      <c r="AC28" s="12" t="s">
        <v>130</v>
      </c>
      <c r="AD28" s="11" t="s">
        <v>42</v>
      </c>
      <c r="AE28" s="12" t="s">
        <v>43</v>
      </c>
      <c r="AF28" s="14">
        <f t="shared" si="0"/>
        <v>0.20882229999999999</v>
      </c>
      <c r="AG28" s="11" t="s">
        <v>44</v>
      </c>
    </row>
    <row r="29" spans="1:33" x14ac:dyDescent="0.2">
      <c r="A29" s="8">
        <v>9276</v>
      </c>
      <c r="B29" s="9" t="s">
        <v>124</v>
      </c>
      <c r="C29" s="10">
        <v>43521</v>
      </c>
      <c r="D29" s="11">
        <v>57</v>
      </c>
      <c r="E29" s="12" t="s">
        <v>34</v>
      </c>
      <c r="F29" s="12" t="s">
        <v>34</v>
      </c>
      <c r="G29" s="12" t="s">
        <v>34</v>
      </c>
      <c r="H29" s="12" t="s">
        <v>35</v>
      </c>
      <c r="I29" s="11" t="s">
        <v>135</v>
      </c>
      <c r="J29" s="12" t="s">
        <v>136</v>
      </c>
      <c r="K29" s="13" t="s">
        <v>49</v>
      </c>
      <c r="L29" s="11" t="str">
        <f>"000038"</f>
        <v>000038</v>
      </c>
      <c r="M29" s="10">
        <v>43046</v>
      </c>
      <c r="N29" s="11" t="str">
        <f>"000027"</f>
        <v>000027</v>
      </c>
      <c r="O29" s="10">
        <v>43087</v>
      </c>
      <c r="P29" s="11" t="str">
        <f>"000037"</f>
        <v>000037</v>
      </c>
      <c r="Q29" s="10">
        <v>43087</v>
      </c>
      <c r="R29" s="11"/>
      <c r="S29" s="11" t="str">
        <f>"009310"</f>
        <v>009310</v>
      </c>
      <c r="T29" s="10">
        <v>43517</v>
      </c>
      <c r="U29" s="14">
        <v>6.6547999999999998</v>
      </c>
      <c r="V29" s="14">
        <v>0.4728</v>
      </c>
      <c r="W29" s="14">
        <v>6.1820000000000004</v>
      </c>
      <c r="X29" s="11">
        <v>358</v>
      </c>
      <c r="Y29" s="10">
        <v>43521</v>
      </c>
      <c r="Z29" s="11">
        <v>123456789</v>
      </c>
      <c r="AA29" s="12" t="s">
        <v>137</v>
      </c>
      <c r="AB29" s="11" t="s">
        <v>51</v>
      </c>
      <c r="AC29" s="12" t="s">
        <v>52</v>
      </c>
      <c r="AD29" s="11" t="s">
        <v>42</v>
      </c>
      <c r="AE29" s="12" t="s">
        <v>43</v>
      </c>
      <c r="AF29" s="14">
        <f t="shared" si="0"/>
        <v>6.6547999999999996E-2</v>
      </c>
      <c r="AG29" s="11" t="s">
        <v>44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2019-06-13T07:41:25Z</dcterms:modified>
</cp:coreProperties>
</file>