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0" i="1" l="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<sst xmlns="http://schemas.openxmlformats.org/spreadsheetml/2006/main" count="439" uniqueCount="158">
  <si>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</si>
  <si>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</si>
  <si>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</si>
  <si>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</si>
  <si>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</si>
  <si>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</si>
  <si>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</si>
  <si>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</si>
  <si>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</si>
  <si>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</si>
  <si>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</si>
  <si>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</si>
  <si>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</si>
  <si>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</si>
  <si>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</si>
  <si>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</si>
  <si>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</si>
  <si>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</si>
  <si>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</si>
  <si>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</si>
  <si>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</si>
  <si>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</si>
  <si>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</si>
  <si>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</si>
  <si>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</si>
  <si>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</si>
  <si>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</si>
  <si>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</si>
  <si>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</si>
  <si>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</si>
  <si>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</si>
  <si>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</si>
  <si>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</si>
  <si>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</si>
  <si>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Kadu Malleshwar Ward</t>
  </si>
  <si>
    <t>Malleshwaram</t>
  </si>
  <si>
    <t>West</t>
  </si>
  <si>
    <t>065-17-000030</t>
  </si>
  <si>
    <t>Development works Likeproviding and fixing chain link fencing mosquito mesh for opening to Solid waste collection and processing unit to existing building in ward no 65 Kadu Malleshwara</t>
  </si>
  <si>
    <t>Other Ward Works</t>
  </si>
  <si>
    <t xml:space="preserve">Executive Engineer-2  M/s KRIDL BBMP(West)  </t>
  </si>
  <si>
    <t>P3111</t>
  </si>
  <si>
    <t>State Finance Commission Untied Grant Works</t>
  </si>
  <si>
    <t>ddo206</t>
  </si>
  <si>
    <t xml:space="preserve"> Assistant Executive Engineer Malleswaram West Zone</t>
  </si>
  <si>
    <t>Pending</t>
  </si>
  <si>
    <t>065-17-000032</t>
  </si>
  <si>
    <t>Providing LED lights and other developmental works in Malleshwaram ground in ward no 65</t>
  </si>
  <si>
    <t>Footpaths &amp; Walkability</t>
  </si>
  <si>
    <t xml:space="preserve">Executive Engineer-2  M/s KRIDL BBMP(West) </t>
  </si>
  <si>
    <t>065-16-000005</t>
  </si>
  <si>
    <t>Engaging Tractor and Labours for debries Clearance work in Ward No.65.</t>
  </si>
  <si>
    <t>Sri B T Manjunath</t>
  </si>
  <si>
    <t>P1771</t>
  </si>
  <si>
    <t>Zone Works - POW Works</t>
  </si>
  <si>
    <t>May</t>
  </si>
  <si>
    <t>065-11-000053</t>
  </si>
  <si>
    <t>Construction of School building at Kodandaramapura in ward No. 065</t>
  </si>
  <si>
    <t>C N S Murthy</t>
  </si>
  <si>
    <t>P2227</t>
  </si>
  <si>
    <t xml:space="preserve">Construction of School Building at Kodandarampura </t>
  </si>
  <si>
    <t>ddo326</t>
  </si>
  <si>
    <t xml:space="preserve"> Executive Engineer SWM 1 Central Zone</t>
  </si>
  <si>
    <t>Spill Over</t>
  </si>
  <si>
    <t>June</t>
  </si>
  <si>
    <t>065-12-000018</t>
  </si>
  <si>
    <t>Construction of Samudaya Bhavana at 12th C Cross, Vyalikaval, in ward no. 65</t>
  </si>
  <si>
    <t>K V Subramani</t>
  </si>
  <si>
    <t>P0472</t>
  </si>
  <si>
    <t>Improvements to Community Halls</t>
  </si>
  <si>
    <t>065-17-000050</t>
  </si>
  <si>
    <t>Repairs to BBMP Shishu Vihara school building and toilet in Chowdaiah Memorial hall in ward no 65</t>
  </si>
  <si>
    <t xml:space="preserve">Executive Engineer-2 KRIDL BBMP (West) </t>
  </si>
  <si>
    <t>P3110</t>
  </si>
  <si>
    <t>14th Finance Commission Grant Works</t>
  </si>
  <si>
    <t>Current</t>
  </si>
  <si>
    <t>065-16-000011</t>
  </si>
  <si>
    <t>Removing and Refixing and reconstruction to damaged portion of drain at Kodandarampuram and Vyalikaval in ward No.65-Kadu Malleshwara</t>
  </si>
  <si>
    <t xml:space="preserve">P Arvind </t>
  </si>
  <si>
    <t>065-16-000010</t>
  </si>
  <si>
    <t>Removing and Refixing and reconstruction to damaged portion of drain at Gandhi Grama in ward No.65-Kadu Malleshwara</t>
  </si>
  <si>
    <t>065-15-000029</t>
  </si>
  <si>
    <t xml:space="preserve">Maintenance of footpath like desilting, painting to kerbs and Replacing of broken slabs at 9TH main , Vyalikaval, From 12th Cross To 14th Cross and Surrounding area in ward No.65 </t>
  </si>
  <si>
    <t>TECHNICAL MANAGER KRIDL</t>
  </si>
  <si>
    <t>P2415</t>
  </si>
  <si>
    <t>Reserve fund for TandF Committee</t>
  </si>
  <si>
    <t>065-16-000008</t>
  </si>
  <si>
    <t>Providing covering slabs and drain in Maruthi Extension and Surrounding area in ward No.65-kadu Malleshwara</t>
  </si>
  <si>
    <t>Dhananjaya B S</t>
  </si>
  <si>
    <t>July</t>
  </si>
  <si>
    <t>065-16-000002</t>
  </si>
  <si>
    <t>Construction of culverts at ward Juridiction in ward No.65-kadu Malleshwara</t>
  </si>
  <si>
    <t>Roads &amp; Drivablility</t>
  </si>
  <si>
    <t xml:space="preserve">Nischal K L </t>
  </si>
  <si>
    <t>065-16-000001</t>
  </si>
  <si>
    <t>Annual Operation And maintenance Of Street Lights at Kadumalleshwaram in Ward No- 65</t>
  </si>
  <si>
    <t>M P Electricals</t>
  </si>
  <si>
    <t>P0300</t>
  </si>
  <si>
    <t>M and R to Street Lights - Replacement of Burnt Bulbs etc. (Package)</t>
  </si>
  <si>
    <t>ddo209</t>
  </si>
  <si>
    <t xml:space="preserve"> Assistant Executive Engineer Electrical West Zone</t>
  </si>
  <si>
    <t>August</t>
  </si>
  <si>
    <t>065-13-000035</t>
  </si>
  <si>
    <t>Providing Electrical maintenance of IPP Building in KR Pura in ward no 65.</t>
  </si>
  <si>
    <t>SRI SAI ELECTRICALS</t>
  </si>
  <si>
    <t>P0294</t>
  </si>
  <si>
    <t>M and R to Electrical Inst in BMP Buildings, Schools, M.Homes, Community Halls, Markets and Others</t>
  </si>
  <si>
    <t>065-16-000024</t>
  </si>
  <si>
    <t>Providing electrical maintenance including smoke detector A/Cs to IPP Building, Kodandarama Puram in ward no-65</t>
  </si>
  <si>
    <t>Sri Sai Electricals</t>
  </si>
  <si>
    <t>P0303</t>
  </si>
  <si>
    <t>M and R to Pumpsets, Lifts, DG Sets, Wireless sets and Internal Telephone Exchange</t>
  </si>
  <si>
    <t>September</t>
  </si>
  <si>
    <t>065-16-000009</t>
  </si>
  <si>
    <t>Providing covering slabs and drain in West park road, East Park Road and Surrounding area in ward No.65-kadu Malleshwara</t>
  </si>
  <si>
    <t>Dhananjaya BS</t>
  </si>
  <si>
    <t>065-14-000040</t>
  </si>
  <si>
    <t>Constraction of Bus Bay at 5th cross Malleshwaram M.K.K. road opp. K.C General Hospital in Ward No.65</t>
  </si>
  <si>
    <t>KRIDL</t>
  </si>
  <si>
    <t>065-17-000057</t>
  </si>
  <si>
    <t>Engagement of Gangman and Hiring of Troctor Tippers for cleaning and Maintenance of road side drains and other cleaning works in works in ward no 65</t>
  </si>
  <si>
    <t>Sri.H.G. Rajesh</t>
  </si>
  <si>
    <t>065-17-000033</t>
  </si>
  <si>
    <t>Development works like leveling of ground and other works at Scout and guide ground at East park road in ward no 65 Kadu Mlleshwara</t>
  </si>
  <si>
    <t>Trees, Parks &amp; Playgrounds</t>
  </si>
  <si>
    <t>065-17-000035</t>
  </si>
  <si>
    <t>All round Development works like construction of toilet and other civil works at Azad ground in ward no 65 Kadu Malleshwara</t>
  </si>
  <si>
    <t>Health &amp; Sanitation</t>
  </si>
  <si>
    <t>065-18-000002</t>
  </si>
  <si>
    <t>Improvements to School Library, Tailoring BBMP Buildings iin ward no 65.</t>
  </si>
  <si>
    <t>Education</t>
  </si>
  <si>
    <t>P0975</t>
  </si>
  <si>
    <t>Const and Impts to edu bldg incl water and electrical connections to Schools / Lib / R Room</t>
  </si>
  <si>
    <t>October</t>
  </si>
  <si>
    <t>Sri. K.V. Subramani</t>
  </si>
  <si>
    <t>January</t>
  </si>
  <si>
    <t>065-17-000060</t>
  </si>
  <si>
    <t xml:space="preserve">Providing drinking water works in Ward No 65 in Malleshwaram Division </t>
  </si>
  <si>
    <t>Drinking Water</t>
  </si>
  <si>
    <t>Executive Engineer-2 KRIDL BBMP (West)</t>
  </si>
  <si>
    <t>February</t>
  </si>
  <si>
    <t>065-17-000013</t>
  </si>
  <si>
    <t>Engaging Tractor and Labours for debries Clearance work in Ward No.65-Kadu Malleshwara</t>
  </si>
  <si>
    <t>B T Manjunath</t>
  </si>
  <si>
    <t>March</t>
  </si>
  <si>
    <t>065-17-000029</t>
  </si>
  <si>
    <t>Improvements to drain and roads in Kodandarampura Vyalikaval and surrounding area in ward no 65</t>
  </si>
  <si>
    <t>P3173</t>
  </si>
  <si>
    <t>Special Development works in ward No.124, 185, 98, 188, 10, 14, 16, 30, 28, 37, 42, 130, 159, 65, 66, 73, 79, 80, 90, 95, 94, 89, 108, 111, 115, 97, 105, 131, 133, 119, 125, 137, 143, 124, 158, 138, 83, 166, 182, 129, 165, 161, 04, 88, 27, 31, 32, 52, 44, 26, 07, 183, 178, 187 (Rs.100 lakhs per ward)</t>
  </si>
  <si>
    <t>065-18-000001</t>
  </si>
  <si>
    <t>Providing Borewell and Maintenance water Supply at Dhobighat in ward no 65</t>
  </si>
  <si>
    <t>Water &amp; Sanitary</t>
  </si>
  <si>
    <t>P0488</t>
  </si>
  <si>
    <t>Construction and Improvements to (Existing, Shifting and Upgradatio - Urinals Toilets,  Dhobighats)</t>
  </si>
  <si>
    <t>Public Amenities</t>
  </si>
  <si>
    <t>065-17-000019</t>
  </si>
  <si>
    <t>Development works : Construction of additonal roof structure at Gym Building Rammohanpura in Ward No.65-Kadu Malleshwara</t>
  </si>
  <si>
    <t>Sri Somashekar K 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</si>
</sst>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workbookViewId="0">
      <pane ySplit="1" topLeftCell="A2" activePane="bottomLeft" state="frozen"/>
      <selection activeCell="H1" sqref="H1"/>
      <selection pane="bottomLeft" activeCell="A2" sqref="A2:XFD3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62</v>
      </c>
      <c r="B2" s="9" t="s">
        <v>33</v>
      </c>
      <c r="C2" s="10">
        <v>43194</v>
      </c>
      <c r="D2" s="11">
        <v>65</v>
      </c>
      <c r="E2" s="12" t="s">
        <v>34</v>
      </c>
      <c r="F2" s="12" t="s">
        <v>35</v>
      </c>
      <c r="G2" s="12" t="s">
        <v>35</v>
      </c>
      <c r="H2" s="12" t="s">
        <v>36</v>
      </c>
      <c r="I2" s="11" t="s">
        <v>37</v>
      </c>
      <c r="J2" s="12" t="s">
        <v>38</v>
      </c>
      <c r="K2" s="13" t="s">
        <v>39</v>
      </c>
      <c r="L2" s="11" t="str">
        <f>"000258"</f>
        <v>000258</v>
      </c>
      <c r="M2" s="10">
        <v>43121</v>
      </c>
      <c r="N2" s="11" t="str">
        <f>""</f>
        <v/>
      </c>
      <c r="O2" s="10">
        <v>43171</v>
      </c>
      <c r="P2" s="11" t="str">
        <f>""</f>
        <v/>
      </c>
      <c r="Q2" s="10"/>
      <c r="R2" s="11">
        <v>17</v>
      </c>
      <c r="S2" s="11" t="str">
        <f>""</f>
        <v/>
      </c>
      <c r="T2" s="10"/>
      <c r="U2" s="14">
        <v>4.4989999999999997</v>
      </c>
      <c r="V2" s="14">
        <v>0.39324999999999999</v>
      </c>
      <c r="W2" s="14">
        <v>4.1057499999999996</v>
      </c>
      <c r="X2" s="11">
        <v>2</v>
      </c>
      <c r="Y2" s="10">
        <v>43194</v>
      </c>
      <c r="Z2" s="11">
        <v>8022975610</v>
      </c>
      <c r="AA2" s="12" t="s">
        <v>40</v>
      </c>
      <c r="AB2" s="11" t="s">
        <v>41</v>
      </c>
      <c r="AC2" s="12" t="s">
        <v>42</v>
      </c>
      <c r="AD2" s="11" t="s">
        <v>43</v>
      </c>
      <c r="AE2" s="12" t="s">
        <v>44</v>
      </c>
      <c r="AF2" s="14">
        <v>4.4989999999999995E-2</v>
      </c>
      <c r="AG2" s="11" t="s">
        <v>45</v>
      </c>
    </row>
    <row r="3" spans="1:33" x14ac:dyDescent="0.2">
      <c r="A3" s="8">
        <v>302</v>
      </c>
      <c r="B3" s="9" t="s">
        <v>33</v>
      </c>
      <c r="C3" s="10">
        <v>43199</v>
      </c>
      <c r="D3" s="11">
        <v>65</v>
      </c>
      <c r="E3" s="12" t="s">
        <v>34</v>
      </c>
      <c r="F3" s="12" t="s">
        <v>35</v>
      </c>
      <c r="G3" s="12" t="s">
        <v>35</v>
      </c>
      <c r="H3" s="12" t="s">
        <v>36</v>
      </c>
      <c r="I3" s="11" t="s">
        <v>46</v>
      </c>
      <c r="J3" s="12" t="s">
        <v>47</v>
      </c>
      <c r="K3" s="13" t="s">
        <v>48</v>
      </c>
      <c r="L3" s="11" t="str">
        <f>"000152"</f>
        <v>000152</v>
      </c>
      <c r="M3" s="10">
        <v>43121</v>
      </c>
      <c r="N3" s="11" t="str">
        <f>"000078"</f>
        <v>000078</v>
      </c>
      <c r="O3" s="10">
        <v>43152</v>
      </c>
      <c r="P3" s="11" t="str">
        <f>"000106"</f>
        <v>000106</v>
      </c>
      <c r="Q3" s="10">
        <v>43157</v>
      </c>
      <c r="R3" s="11">
        <v>17</v>
      </c>
      <c r="S3" s="11" t="str">
        <f>"000366"</f>
        <v>000366</v>
      </c>
      <c r="T3" s="10">
        <v>43196</v>
      </c>
      <c r="U3" s="14">
        <v>14.947699999999999</v>
      </c>
      <c r="V3" s="14">
        <v>1.1372500000000001</v>
      </c>
      <c r="W3" s="14">
        <v>13.810449999999999</v>
      </c>
      <c r="X3" s="11">
        <v>8</v>
      </c>
      <c r="Y3" s="10">
        <v>43199</v>
      </c>
      <c r="Z3" s="11">
        <v>8022975610</v>
      </c>
      <c r="AA3" s="12" t="s">
        <v>49</v>
      </c>
      <c r="AB3" s="11" t="s">
        <v>41</v>
      </c>
      <c r="AC3" s="12" t="s">
        <v>42</v>
      </c>
      <c r="AD3" s="11" t="s">
        <v>43</v>
      </c>
      <c r="AE3" s="12" t="s">
        <v>44</v>
      </c>
      <c r="AF3" s="14">
        <v>0.149477</v>
      </c>
      <c r="AG3" s="11" t="s">
        <v>45</v>
      </c>
    </row>
    <row r="4" spans="1:33" x14ac:dyDescent="0.2">
      <c r="A4" s="8">
        <v>780</v>
      </c>
      <c r="B4" s="9" t="s">
        <v>33</v>
      </c>
      <c r="C4" s="10">
        <v>43217</v>
      </c>
      <c r="D4" s="11">
        <v>65</v>
      </c>
      <c r="E4" s="12" t="s">
        <v>34</v>
      </c>
      <c r="F4" s="12" t="s">
        <v>35</v>
      </c>
      <c r="G4" s="12" t="s">
        <v>35</v>
      </c>
      <c r="H4" s="12" t="s">
        <v>36</v>
      </c>
      <c r="I4" s="11" t="s">
        <v>50</v>
      </c>
      <c r="J4" s="12" t="s">
        <v>51</v>
      </c>
      <c r="K4" s="13" t="s">
        <v>39</v>
      </c>
      <c r="L4" s="11" t="str">
        <f>"000048"</f>
        <v>000048</v>
      </c>
      <c r="M4" s="10">
        <v>42417</v>
      </c>
      <c r="N4" s="11" t="str">
        <f>"000092"</f>
        <v>000092</v>
      </c>
      <c r="O4" s="10">
        <v>42581</v>
      </c>
      <c r="P4" s="11" t="str">
        <f>"000253"</f>
        <v>000253</v>
      </c>
      <c r="Q4" s="10">
        <v>42581</v>
      </c>
      <c r="R4" s="11">
        <v>16</v>
      </c>
      <c r="S4" s="11" t="str">
        <f>"003842"</f>
        <v>003842</v>
      </c>
      <c r="T4" s="10">
        <v>42928</v>
      </c>
      <c r="U4" s="14">
        <v>4.4348000000000001</v>
      </c>
      <c r="V4" s="14">
        <v>0.28389999999999999</v>
      </c>
      <c r="W4" s="14">
        <v>4.1509</v>
      </c>
      <c r="X4" s="11">
        <v>31</v>
      </c>
      <c r="Y4" s="10">
        <v>43217</v>
      </c>
      <c r="Z4" s="11">
        <v>8022975610</v>
      </c>
      <c r="AA4" s="12" t="s">
        <v>52</v>
      </c>
      <c r="AB4" s="11" t="s">
        <v>53</v>
      </c>
      <c r="AC4" s="12" t="s">
        <v>54</v>
      </c>
      <c r="AD4" s="11" t="s">
        <v>43</v>
      </c>
      <c r="AE4" s="12" t="s">
        <v>44</v>
      </c>
      <c r="AF4" s="14">
        <v>4.4347999999999999E-2</v>
      </c>
      <c r="AG4" s="11" t="s">
        <v>45</v>
      </c>
    </row>
    <row r="5" spans="1:33" x14ac:dyDescent="0.2">
      <c r="A5" s="8">
        <v>818</v>
      </c>
      <c r="B5" s="9" t="s">
        <v>55</v>
      </c>
      <c r="C5" s="10">
        <v>43225</v>
      </c>
      <c r="D5" s="11">
        <v>65</v>
      </c>
      <c r="E5" s="12" t="s">
        <v>34</v>
      </c>
      <c r="F5" s="12" t="s">
        <v>35</v>
      </c>
      <c r="G5" s="12" t="s">
        <v>35</v>
      </c>
      <c r="H5" s="12" t="s">
        <v>36</v>
      </c>
      <c r="I5" s="11" t="s">
        <v>56</v>
      </c>
      <c r="J5" s="12" t="s">
        <v>57</v>
      </c>
      <c r="K5" s="13" t="s">
        <v>39</v>
      </c>
      <c r="L5" s="11" t="str">
        <f>"000022"</f>
        <v>000022</v>
      </c>
      <c r="M5" s="10">
        <v>42116</v>
      </c>
      <c r="N5" s="11" t="str">
        <f>"000030"</f>
        <v>000030</v>
      </c>
      <c r="O5" s="10">
        <v>43265</v>
      </c>
      <c r="P5" s="11" t="str">
        <f>"000030"</f>
        <v>000030</v>
      </c>
      <c r="Q5" s="10">
        <v>43265</v>
      </c>
      <c r="R5" s="11">
        <v>11</v>
      </c>
      <c r="S5" s="11" t="str">
        <f>""</f>
        <v/>
      </c>
      <c r="T5" s="10"/>
      <c r="U5" s="14">
        <v>65.250169999999997</v>
      </c>
      <c r="V5" s="14">
        <v>8.0152599999999996</v>
      </c>
      <c r="W5" s="14">
        <v>57.234909999999999</v>
      </c>
      <c r="X5" s="11">
        <v>38</v>
      </c>
      <c r="Y5" s="10">
        <v>43225</v>
      </c>
      <c r="Z5" s="11">
        <v>9845118582</v>
      </c>
      <c r="AA5" s="12" t="s">
        <v>58</v>
      </c>
      <c r="AB5" s="11" t="s">
        <v>59</v>
      </c>
      <c r="AC5" s="12" t="s">
        <v>60</v>
      </c>
      <c r="AD5" s="11" t="s">
        <v>61</v>
      </c>
      <c r="AE5" s="12" t="s">
        <v>62</v>
      </c>
      <c r="AF5" s="14">
        <v>0.65250169999999996</v>
      </c>
      <c r="AG5" s="11" t="s">
        <v>63</v>
      </c>
    </row>
    <row r="6" spans="1:33" x14ac:dyDescent="0.2">
      <c r="A6" s="8">
        <v>2006</v>
      </c>
      <c r="B6" s="9" t="s">
        <v>64</v>
      </c>
      <c r="C6" s="10">
        <v>43262</v>
      </c>
      <c r="D6" s="11">
        <v>65</v>
      </c>
      <c r="E6" s="12" t="s">
        <v>34</v>
      </c>
      <c r="F6" s="12" t="s">
        <v>35</v>
      </c>
      <c r="G6" s="12" t="s">
        <v>35</v>
      </c>
      <c r="H6" s="12" t="s">
        <v>36</v>
      </c>
      <c r="I6" s="11" t="s">
        <v>65</v>
      </c>
      <c r="J6" s="12" t="s">
        <v>66</v>
      </c>
      <c r="K6" s="13" t="s">
        <v>39</v>
      </c>
      <c r="L6" s="11" t="str">
        <f>"000039"</f>
        <v>000039</v>
      </c>
      <c r="M6" s="10">
        <v>41839</v>
      </c>
      <c r="N6" s="11" t="str">
        <f>"000097"</f>
        <v>000097</v>
      </c>
      <c r="O6" s="10">
        <v>42581</v>
      </c>
      <c r="P6" s="11" t="str">
        <f>"000255"</f>
        <v>000255</v>
      </c>
      <c r="Q6" s="10">
        <v>42581</v>
      </c>
      <c r="R6" s="11">
        <v>12</v>
      </c>
      <c r="S6" s="11" t="str">
        <f>"003575"</f>
        <v>003575</v>
      </c>
      <c r="T6" s="10">
        <v>42915</v>
      </c>
      <c r="U6" s="14">
        <v>25.142600000000002</v>
      </c>
      <c r="V6" s="14">
        <v>3.2435</v>
      </c>
      <c r="W6" s="14">
        <v>21.899100000000001</v>
      </c>
      <c r="X6" s="11">
        <v>79</v>
      </c>
      <c r="Y6" s="10">
        <v>43262</v>
      </c>
      <c r="Z6" s="11">
        <v>8022975610</v>
      </c>
      <c r="AA6" s="12" t="s">
        <v>67</v>
      </c>
      <c r="AB6" s="11" t="s">
        <v>68</v>
      </c>
      <c r="AC6" s="12" t="s">
        <v>69</v>
      </c>
      <c r="AD6" s="11" t="s">
        <v>43</v>
      </c>
      <c r="AE6" s="12" t="s">
        <v>44</v>
      </c>
      <c r="AF6" s="14">
        <v>0.25142600000000004</v>
      </c>
      <c r="AG6" s="11" t="s">
        <v>45</v>
      </c>
    </row>
    <row r="7" spans="1:33" x14ac:dyDescent="0.2">
      <c r="A7" s="8">
        <v>2143</v>
      </c>
      <c r="B7" s="9" t="s">
        <v>64</v>
      </c>
      <c r="C7" s="10">
        <v>43265</v>
      </c>
      <c r="D7" s="11">
        <v>65</v>
      </c>
      <c r="E7" s="12" t="s">
        <v>34</v>
      </c>
      <c r="F7" s="12" t="s">
        <v>35</v>
      </c>
      <c r="G7" s="12" t="s">
        <v>35</v>
      </c>
      <c r="H7" s="12" t="s">
        <v>36</v>
      </c>
      <c r="I7" s="11" t="s">
        <v>70</v>
      </c>
      <c r="J7" s="12" t="s">
        <v>71</v>
      </c>
      <c r="K7" s="13" t="s">
        <v>39</v>
      </c>
      <c r="L7" s="11" t="str">
        <f>"000005"</f>
        <v>000005</v>
      </c>
      <c r="M7" s="10">
        <v>43197</v>
      </c>
      <c r="N7" s="11" t="str">
        <f>"000007"</f>
        <v>000007</v>
      </c>
      <c r="O7" s="10">
        <v>43225</v>
      </c>
      <c r="P7" s="11" t="str">
        <f>"000010"</f>
        <v>000010</v>
      </c>
      <c r="Q7" s="10">
        <v>43241</v>
      </c>
      <c r="R7" s="11">
        <v>17</v>
      </c>
      <c r="S7" s="11" t="str">
        <f>"002448"</f>
        <v>002448</v>
      </c>
      <c r="T7" s="10">
        <v>43263</v>
      </c>
      <c r="U7" s="14">
        <v>14.9977</v>
      </c>
      <c r="V7" s="14">
        <v>1.2154499999999999</v>
      </c>
      <c r="W7" s="14">
        <v>13.782249999999999</v>
      </c>
      <c r="X7" s="11">
        <v>84</v>
      </c>
      <c r="Y7" s="10">
        <v>43265</v>
      </c>
      <c r="Z7" s="11">
        <v>8022975610</v>
      </c>
      <c r="AA7" s="12" t="s">
        <v>72</v>
      </c>
      <c r="AB7" s="11" t="s">
        <v>73</v>
      </c>
      <c r="AC7" s="12" t="s">
        <v>74</v>
      </c>
      <c r="AD7" s="11" t="s">
        <v>43</v>
      </c>
      <c r="AE7" s="12" t="s">
        <v>44</v>
      </c>
      <c r="AF7" s="14">
        <v>0.149977</v>
      </c>
      <c r="AG7" s="11" t="s">
        <v>75</v>
      </c>
    </row>
    <row r="8" spans="1:33" x14ac:dyDescent="0.2">
      <c r="A8" s="8">
        <v>2269</v>
      </c>
      <c r="B8" s="9" t="s">
        <v>64</v>
      </c>
      <c r="C8" s="10">
        <v>43269</v>
      </c>
      <c r="D8" s="11">
        <v>65</v>
      </c>
      <c r="E8" s="12" t="s">
        <v>34</v>
      </c>
      <c r="F8" s="12" t="s">
        <v>35</v>
      </c>
      <c r="G8" s="12" t="s">
        <v>35</v>
      </c>
      <c r="H8" s="12" t="s">
        <v>36</v>
      </c>
      <c r="I8" s="11" t="s">
        <v>76</v>
      </c>
      <c r="J8" s="12" t="s">
        <v>77</v>
      </c>
      <c r="K8" s="13" t="s">
        <v>48</v>
      </c>
      <c r="L8" s="11" t="str">
        <f>"000008"</f>
        <v>000008</v>
      </c>
      <c r="M8" s="10">
        <v>42488</v>
      </c>
      <c r="N8" s="11" t="str">
        <f>"000179"</f>
        <v>000179</v>
      </c>
      <c r="O8" s="10">
        <v>42613</v>
      </c>
      <c r="P8" s="11" t="str">
        <f>"000354"</f>
        <v>000354</v>
      </c>
      <c r="Q8" s="10">
        <v>42635</v>
      </c>
      <c r="R8" s="11">
        <v>16</v>
      </c>
      <c r="S8" s="11" t="str">
        <f>"002401"</f>
        <v>002401</v>
      </c>
      <c r="T8" s="10">
        <v>43262</v>
      </c>
      <c r="U8" s="14">
        <v>4.5446499999999999</v>
      </c>
      <c r="V8" s="14">
        <v>0.32540000000000002</v>
      </c>
      <c r="W8" s="14">
        <v>4.2192499999999997</v>
      </c>
      <c r="X8" s="11">
        <v>90</v>
      </c>
      <c r="Y8" s="10">
        <v>43269</v>
      </c>
      <c r="Z8" s="11">
        <v>8022975610</v>
      </c>
      <c r="AA8" s="12" t="s">
        <v>78</v>
      </c>
      <c r="AB8" s="11" t="s">
        <v>53</v>
      </c>
      <c r="AC8" s="12" t="s">
        <v>54</v>
      </c>
      <c r="AD8" s="11" t="s">
        <v>43</v>
      </c>
      <c r="AE8" s="12" t="s">
        <v>44</v>
      </c>
      <c r="AF8" s="14">
        <v>4.5446500000000001E-2</v>
      </c>
      <c r="AG8" s="11" t="s">
        <v>45</v>
      </c>
    </row>
    <row r="9" spans="1:33" x14ac:dyDescent="0.2">
      <c r="A9" s="8">
        <v>2270</v>
      </c>
      <c r="B9" s="9" t="s">
        <v>64</v>
      </c>
      <c r="C9" s="10">
        <v>43269</v>
      </c>
      <c r="D9" s="11">
        <v>65</v>
      </c>
      <c r="E9" s="12" t="s">
        <v>34</v>
      </c>
      <c r="F9" s="12" t="s">
        <v>35</v>
      </c>
      <c r="G9" s="12" t="s">
        <v>35</v>
      </c>
      <c r="H9" s="12" t="s">
        <v>36</v>
      </c>
      <c r="I9" s="11" t="s">
        <v>79</v>
      </c>
      <c r="J9" s="12" t="s">
        <v>80</v>
      </c>
      <c r="K9" s="13" t="s">
        <v>48</v>
      </c>
      <c r="L9" s="11" t="str">
        <f>"000007"</f>
        <v>000007</v>
      </c>
      <c r="M9" s="10">
        <v>42488</v>
      </c>
      <c r="N9" s="11" t="str">
        <f>"000180"</f>
        <v>000180</v>
      </c>
      <c r="O9" s="10">
        <v>42613</v>
      </c>
      <c r="P9" s="11" t="str">
        <f>"000355"</f>
        <v>000355</v>
      </c>
      <c r="Q9" s="10">
        <v>42635</v>
      </c>
      <c r="R9" s="11">
        <v>16</v>
      </c>
      <c r="S9" s="11" t="str">
        <f>"002402"</f>
        <v>002402</v>
      </c>
      <c r="T9" s="10">
        <v>43262</v>
      </c>
      <c r="U9" s="14">
        <v>4.5815999999999999</v>
      </c>
      <c r="V9" s="14">
        <v>0.33019999999999999</v>
      </c>
      <c r="W9" s="14">
        <v>4.2514000000000003</v>
      </c>
      <c r="X9" s="11">
        <v>90</v>
      </c>
      <c r="Y9" s="10">
        <v>43269</v>
      </c>
      <c r="Z9" s="11">
        <v>8022975610</v>
      </c>
      <c r="AA9" s="12" t="s">
        <v>78</v>
      </c>
      <c r="AB9" s="11" t="s">
        <v>53</v>
      </c>
      <c r="AC9" s="12" t="s">
        <v>54</v>
      </c>
      <c r="AD9" s="11" t="s">
        <v>43</v>
      </c>
      <c r="AE9" s="12" t="s">
        <v>44</v>
      </c>
      <c r="AF9" s="14">
        <v>4.5815999999999996E-2</v>
      </c>
      <c r="AG9" s="11" t="s">
        <v>45</v>
      </c>
    </row>
    <row r="10" spans="1:33" x14ac:dyDescent="0.2">
      <c r="A10" s="8">
        <v>2271</v>
      </c>
      <c r="B10" s="9" t="s">
        <v>64</v>
      </c>
      <c r="C10" s="10">
        <v>43269</v>
      </c>
      <c r="D10" s="11">
        <v>65</v>
      </c>
      <c r="E10" s="12" t="s">
        <v>34</v>
      </c>
      <c r="F10" s="12" t="s">
        <v>35</v>
      </c>
      <c r="G10" s="12" t="s">
        <v>35</v>
      </c>
      <c r="H10" s="12" t="s">
        <v>36</v>
      </c>
      <c r="I10" s="11" t="s">
        <v>81</v>
      </c>
      <c r="J10" s="12" t="s">
        <v>82</v>
      </c>
      <c r="K10" s="13" t="s">
        <v>48</v>
      </c>
      <c r="L10" s="11" t="str">
        <f>"00104A"</f>
        <v>00104A</v>
      </c>
      <c r="M10" s="10">
        <v>42083</v>
      </c>
      <c r="N10" s="11" t="str">
        <f>"000191"</f>
        <v>000191</v>
      </c>
      <c r="O10" s="10">
        <v>42642</v>
      </c>
      <c r="P10" s="11" t="str">
        <f>"000378"</f>
        <v>000378</v>
      </c>
      <c r="Q10" s="10">
        <v>42642</v>
      </c>
      <c r="R10" s="11">
        <v>15</v>
      </c>
      <c r="S10" s="11" t="str">
        <f>"002577"</f>
        <v>002577</v>
      </c>
      <c r="T10" s="10">
        <v>43265</v>
      </c>
      <c r="U10" s="14">
        <v>5.4938500000000001</v>
      </c>
      <c r="V10" s="14">
        <v>0.72189999999999999</v>
      </c>
      <c r="W10" s="14">
        <v>4.7719500000000004</v>
      </c>
      <c r="X10" s="11">
        <v>90</v>
      </c>
      <c r="Y10" s="10">
        <v>43269</v>
      </c>
      <c r="Z10" s="11">
        <v>9916479734</v>
      </c>
      <c r="AA10" s="12" t="s">
        <v>83</v>
      </c>
      <c r="AB10" s="11" t="s">
        <v>84</v>
      </c>
      <c r="AC10" s="12" t="s">
        <v>85</v>
      </c>
      <c r="AD10" s="11" t="s">
        <v>43</v>
      </c>
      <c r="AE10" s="12" t="s">
        <v>44</v>
      </c>
      <c r="AF10" s="14">
        <v>5.4938500000000001E-2</v>
      </c>
      <c r="AG10" s="11" t="s">
        <v>45</v>
      </c>
    </row>
    <row r="11" spans="1:33" x14ac:dyDescent="0.2">
      <c r="A11" s="8">
        <v>2533</v>
      </c>
      <c r="B11" s="9" t="s">
        <v>64</v>
      </c>
      <c r="C11" s="10">
        <v>43274</v>
      </c>
      <c r="D11" s="11">
        <v>65</v>
      </c>
      <c r="E11" s="12" t="s">
        <v>34</v>
      </c>
      <c r="F11" s="12" t="s">
        <v>35</v>
      </c>
      <c r="G11" s="12" t="s">
        <v>35</v>
      </c>
      <c r="H11" s="12" t="s">
        <v>36</v>
      </c>
      <c r="I11" s="11" t="s">
        <v>86</v>
      </c>
      <c r="J11" s="12" t="s">
        <v>87</v>
      </c>
      <c r="K11" s="13" t="s">
        <v>48</v>
      </c>
      <c r="L11" s="11" t="str">
        <f>"000037"</f>
        <v>000037</v>
      </c>
      <c r="M11" s="10">
        <v>42399</v>
      </c>
      <c r="N11" s="11" t="str">
        <f>"000193"</f>
        <v>000193</v>
      </c>
      <c r="O11" s="10">
        <v>42642</v>
      </c>
      <c r="P11" s="11" t="str">
        <f>"000380"</f>
        <v>000380</v>
      </c>
      <c r="Q11" s="10">
        <v>42643</v>
      </c>
      <c r="R11" s="11">
        <v>16</v>
      </c>
      <c r="S11" s="11" t="str">
        <f>"002627"</f>
        <v>002627</v>
      </c>
      <c r="T11" s="10">
        <v>43269</v>
      </c>
      <c r="U11" s="14">
        <v>9.2990499999999994</v>
      </c>
      <c r="V11" s="14">
        <v>0.71560000000000001</v>
      </c>
      <c r="W11" s="14">
        <v>8.5834499999999991</v>
      </c>
      <c r="X11" s="11">
        <v>99</v>
      </c>
      <c r="Y11" s="10">
        <v>43274</v>
      </c>
      <c r="Z11" s="11">
        <v>8022975610</v>
      </c>
      <c r="AA11" s="12" t="s">
        <v>88</v>
      </c>
      <c r="AB11" s="11" t="s">
        <v>53</v>
      </c>
      <c r="AC11" s="12" t="s">
        <v>54</v>
      </c>
      <c r="AD11" s="11" t="s">
        <v>43</v>
      </c>
      <c r="AE11" s="12" t="s">
        <v>44</v>
      </c>
      <c r="AF11" s="14">
        <v>9.299049999999999E-2</v>
      </c>
      <c r="AG11" s="11" t="s">
        <v>45</v>
      </c>
    </row>
    <row r="12" spans="1:33" x14ac:dyDescent="0.2">
      <c r="A12" s="8">
        <v>3062</v>
      </c>
      <c r="B12" s="9" t="s">
        <v>89</v>
      </c>
      <c r="C12" s="10">
        <v>43287</v>
      </c>
      <c r="D12" s="11">
        <v>65</v>
      </c>
      <c r="E12" s="12" t="s">
        <v>34</v>
      </c>
      <c r="F12" s="12" t="s">
        <v>35</v>
      </c>
      <c r="G12" s="12" t="s">
        <v>35</v>
      </c>
      <c r="H12" s="12" t="s">
        <v>36</v>
      </c>
      <c r="I12" s="11" t="s">
        <v>90</v>
      </c>
      <c r="J12" s="12" t="s">
        <v>91</v>
      </c>
      <c r="K12" s="13" t="s">
        <v>92</v>
      </c>
      <c r="L12" s="11" t="str">
        <f>"000021"</f>
        <v>000021</v>
      </c>
      <c r="M12" s="10">
        <v>42569</v>
      </c>
      <c r="N12" s="11" t="str">
        <f>"000228"</f>
        <v>000228</v>
      </c>
      <c r="O12" s="10">
        <v>42704</v>
      </c>
      <c r="P12" s="11" t="str">
        <f>"000426"</f>
        <v>000426</v>
      </c>
      <c r="Q12" s="10">
        <v>42704</v>
      </c>
      <c r="R12" s="11">
        <v>16</v>
      </c>
      <c r="S12" s="11" t="str">
        <f>"003303"</f>
        <v>003303</v>
      </c>
      <c r="T12" s="10">
        <v>43285</v>
      </c>
      <c r="U12" s="14">
        <v>17.241700000000002</v>
      </c>
      <c r="V12" s="14">
        <v>1.2418</v>
      </c>
      <c r="W12" s="14">
        <v>15.9999</v>
      </c>
      <c r="X12" s="11">
        <v>113</v>
      </c>
      <c r="Y12" s="10">
        <v>43287</v>
      </c>
      <c r="Z12" s="11">
        <v>9900015678</v>
      </c>
      <c r="AA12" s="12" t="s">
        <v>93</v>
      </c>
      <c r="AB12" s="11" t="s">
        <v>53</v>
      </c>
      <c r="AC12" s="12" t="s">
        <v>54</v>
      </c>
      <c r="AD12" s="11" t="s">
        <v>43</v>
      </c>
      <c r="AE12" s="12" t="s">
        <v>44</v>
      </c>
      <c r="AF12" s="14">
        <v>0.17241700000000001</v>
      </c>
      <c r="AG12" s="11" t="s">
        <v>45</v>
      </c>
    </row>
    <row r="13" spans="1:33" x14ac:dyDescent="0.2">
      <c r="A13" s="8">
        <v>3727</v>
      </c>
      <c r="B13" s="9" t="s">
        <v>89</v>
      </c>
      <c r="C13" s="10">
        <v>43301</v>
      </c>
      <c r="D13" s="11">
        <v>65</v>
      </c>
      <c r="E13" s="12" t="s">
        <v>34</v>
      </c>
      <c r="F13" s="12" t="s">
        <v>35</v>
      </c>
      <c r="G13" s="12" t="s">
        <v>35</v>
      </c>
      <c r="H13" s="12" t="s">
        <v>36</v>
      </c>
      <c r="I13" s="11" t="s">
        <v>94</v>
      </c>
      <c r="J13" s="12" t="s">
        <v>95</v>
      </c>
      <c r="K13" s="13" t="s">
        <v>48</v>
      </c>
      <c r="L13" s="11" t="str">
        <f>"000016"</f>
        <v>000016</v>
      </c>
      <c r="M13" s="10">
        <v>42935</v>
      </c>
      <c r="N13" s="11" t="str">
        <f>"000112"</f>
        <v>000112</v>
      </c>
      <c r="O13" s="10">
        <v>43174</v>
      </c>
      <c r="P13" s="11" t="str">
        <f>"000140"</f>
        <v>000140</v>
      </c>
      <c r="Q13" s="10">
        <v>43174</v>
      </c>
      <c r="R13" s="11">
        <v>16</v>
      </c>
      <c r="S13" s="11" t="str">
        <f>"004039"</f>
        <v>004039</v>
      </c>
      <c r="T13" s="10">
        <v>43301</v>
      </c>
      <c r="U13" s="14">
        <v>11.967180000000001</v>
      </c>
      <c r="V13" s="14">
        <v>1.20868</v>
      </c>
      <c r="W13" s="14">
        <v>10.7585</v>
      </c>
      <c r="X13" s="11">
        <v>134</v>
      </c>
      <c r="Y13" s="10">
        <v>43301</v>
      </c>
      <c r="Z13" s="11">
        <v>9448069096</v>
      </c>
      <c r="AA13" s="12" t="s">
        <v>96</v>
      </c>
      <c r="AB13" s="11" t="s">
        <v>97</v>
      </c>
      <c r="AC13" s="12" t="s">
        <v>98</v>
      </c>
      <c r="AD13" s="11" t="s">
        <v>99</v>
      </c>
      <c r="AE13" s="12" t="s">
        <v>100</v>
      </c>
      <c r="AF13" s="14">
        <v>0.11967180000000001</v>
      </c>
      <c r="AG13" s="11" t="s">
        <v>45</v>
      </c>
    </row>
    <row r="14" spans="1:33" x14ac:dyDescent="0.2">
      <c r="A14" s="8">
        <v>4102</v>
      </c>
      <c r="B14" s="9" t="s">
        <v>89</v>
      </c>
      <c r="C14" s="10">
        <v>43308</v>
      </c>
      <c r="D14" s="11">
        <v>65</v>
      </c>
      <c r="E14" s="12" t="s">
        <v>34</v>
      </c>
      <c r="F14" s="12" t="s">
        <v>35</v>
      </c>
      <c r="G14" s="12" t="s">
        <v>35</v>
      </c>
      <c r="H14" s="12" t="s">
        <v>36</v>
      </c>
      <c r="I14" s="11" t="s">
        <v>37</v>
      </c>
      <c r="J14" s="12" t="s">
        <v>38</v>
      </c>
      <c r="K14" s="13" t="s">
        <v>39</v>
      </c>
      <c r="L14" s="11" t="str">
        <f>"000258"</f>
        <v>000258</v>
      </c>
      <c r="M14" s="10">
        <v>43121</v>
      </c>
      <c r="N14" s="11" t="str">
        <f>""</f>
        <v/>
      </c>
      <c r="O14" s="10">
        <v>43171</v>
      </c>
      <c r="P14" s="11" t="str">
        <f>""</f>
        <v/>
      </c>
      <c r="Q14" s="10"/>
      <c r="R14" s="11">
        <v>17</v>
      </c>
      <c r="S14" s="11" t="str">
        <f>""</f>
        <v/>
      </c>
      <c r="T14" s="10"/>
      <c r="U14" s="14">
        <v>4.6505000000000001</v>
      </c>
      <c r="V14" s="14">
        <v>0.37362000000000001</v>
      </c>
      <c r="W14" s="14">
        <v>4.2768800000000002</v>
      </c>
      <c r="X14" s="11">
        <v>145</v>
      </c>
      <c r="Y14" s="10">
        <v>43308</v>
      </c>
      <c r="Z14" s="11">
        <v>8022975610</v>
      </c>
      <c r="AA14" s="12" t="s">
        <v>40</v>
      </c>
      <c r="AB14" s="11" t="s">
        <v>41</v>
      </c>
      <c r="AC14" s="12" t="s">
        <v>42</v>
      </c>
      <c r="AD14" s="11" t="s">
        <v>43</v>
      </c>
      <c r="AE14" s="12" t="s">
        <v>44</v>
      </c>
      <c r="AF14" s="14">
        <v>4.6504999999999998E-2</v>
      </c>
      <c r="AG14" s="11" t="s">
        <v>45</v>
      </c>
    </row>
    <row r="15" spans="1:33" x14ac:dyDescent="0.2">
      <c r="A15" s="8">
        <v>4445</v>
      </c>
      <c r="B15" s="9" t="s">
        <v>101</v>
      </c>
      <c r="C15" s="10">
        <v>43318</v>
      </c>
      <c r="D15" s="11">
        <v>65</v>
      </c>
      <c r="E15" s="12" t="s">
        <v>34</v>
      </c>
      <c r="F15" s="12" t="s">
        <v>35</v>
      </c>
      <c r="G15" s="12" t="s">
        <v>35</v>
      </c>
      <c r="H15" s="12" t="s">
        <v>36</v>
      </c>
      <c r="I15" s="11" t="s">
        <v>102</v>
      </c>
      <c r="J15" s="12" t="s">
        <v>103</v>
      </c>
      <c r="K15" s="13" t="s">
        <v>39</v>
      </c>
      <c r="L15" s="11" t="str">
        <f>"000064"</f>
        <v>000064</v>
      </c>
      <c r="M15" s="10">
        <v>41576</v>
      </c>
      <c r="N15" s="11" t="str">
        <f>"000006"</f>
        <v>000006</v>
      </c>
      <c r="O15" s="10">
        <v>42944</v>
      </c>
      <c r="P15" s="11" t="str">
        <f>"000009"</f>
        <v>000009</v>
      </c>
      <c r="Q15" s="10">
        <v>42944</v>
      </c>
      <c r="R15" s="11">
        <v>13</v>
      </c>
      <c r="S15" s="11" t="str">
        <f>"004604"</f>
        <v>004604</v>
      </c>
      <c r="T15" s="10">
        <v>43313</v>
      </c>
      <c r="U15" s="14">
        <v>2.9065599999999998</v>
      </c>
      <c r="V15" s="14">
        <v>0.35170000000000001</v>
      </c>
      <c r="W15" s="14">
        <v>2.5548600000000001</v>
      </c>
      <c r="X15" s="11">
        <v>157</v>
      </c>
      <c r="Y15" s="10">
        <v>43318</v>
      </c>
      <c r="Z15" s="11">
        <v>9845239239</v>
      </c>
      <c r="AA15" s="12" t="s">
        <v>104</v>
      </c>
      <c r="AB15" s="11" t="s">
        <v>105</v>
      </c>
      <c r="AC15" s="12" t="s">
        <v>106</v>
      </c>
      <c r="AD15" s="11" t="s">
        <v>99</v>
      </c>
      <c r="AE15" s="12" t="s">
        <v>100</v>
      </c>
      <c r="AF15" s="14">
        <v>2.9065599999999997E-2</v>
      </c>
      <c r="AG15" s="11" t="s">
        <v>45</v>
      </c>
    </row>
    <row r="16" spans="1:33" x14ac:dyDescent="0.2">
      <c r="A16" s="8">
        <v>4446</v>
      </c>
      <c r="B16" s="9" t="s">
        <v>101</v>
      </c>
      <c r="C16" s="10">
        <v>43318</v>
      </c>
      <c r="D16" s="11">
        <v>65</v>
      </c>
      <c r="E16" s="12" t="s">
        <v>34</v>
      </c>
      <c r="F16" s="12" t="s">
        <v>35</v>
      </c>
      <c r="G16" s="12" t="s">
        <v>35</v>
      </c>
      <c r="H16" s="12" t="s">
        <v>36</v>
      </c>
      <c r="I16" s="11" t="s">
        <v>107</v>
      </c>
      <c r="J16" s="12" t="s">
        <v>108</v>
      </c>
      <c r="K16" s="13" t="s">
        <v>39</v>
      </c>
      <c r="L16" s="11" t="str">
        <f>"000017"</f>
        <v>000017</v>
      </c>
      <c r="M16" s="10">
        <v>42950</v>
      </c>
      <c r="N16" s="11" t="str">
        <f>"000013"</f>
        <v>000013</v>
      </c>
      <c r="O16" s="10">
        <v>42954</v>
      </c>
      <c r="P16" s="11" t="str">
        <f>"000055"</f>
        <v>000055</v>
      </c>
      <c r="Q16" s="10">
        <v>42954</v>
      </c>
      <c r="R16" s="11">
        <v>16</v>
      </c>
      <c r="S16" s="11" t="str">
        <f>"004799"</f>
        <v>004799</v>
      </c>
      <c r="T16" s="10">
        <v>43315</v>
      </c>
      <c r="U16" s="14">
        <v>1.10379</v>
      </c>
      <c r="V16" s="14">
        <v>0.13356000000000001</v>
      </c>
      <c r="W16" s="14">
        <v>0.97023000000000004</v>
      </c>
      <c r="X16" s="11">
        <v>157</v>
      </c>
      <c r="Y16" s="10">
        <v>43318</v>
      </c>
      <c r="Z16" s="11">
        <v>9845239239</v>
      </c>
      <c r="AA16" s="12" t="s">
        <v>109</v>
      </c>
      <c r="AB16" s="11" t="s">
        <v>110</v>
      </c>
      <c r="AC16" s="12" t="s">
        <v>111</v>
      </c>
      <c r="AD16" s="11" t="s">
        <v>99</v>
      </c>
      <c r="AE16" s="12" t="s">
        <v>100</v>
      </c>
      <c r="AF16" s="14">
        <v>1.10379E-2</v>
      </c>
      <c r="AG16" s="11" t="s">
        <v>45</v>
      </c>
    </row>
    <row r="17" spans="1:33" x14ac:dyDescent="0.2">
      <c r="A17" s="8">
        <v>4447</v>
      </c>
      <c r="B17" s="9" t="s">
        <v>101</v>
      </c>
      <c r="C17" s="10">
        <v>43318</v>
      </c>
      <c r="D17" s="11">
        <v>65</v>
      </c>
      <c r="E17" s="12" t="s">
        <v>34</v>
      </c>
      <c r="F17" s="12" t="s">
        <v>35</v>
      </c>
      <c r="G17" s="12" t="s">
        <v>35</v>
      </c>
      <c r="H17" s="12" t="s">
        <v>36</v>
      </c>
      <c r="I17" s="11" t="s">
        <v>56</v>
      </c>
      <c r="J17" s="12" t="s">
        <v>57</v>
      </c>
      <c r="K17" s="13" t="s">
        <v>39</v>
      </c>
      <c r="L17" s="11" t="str">
        <f>"000022"</f>
        <v>000022</v>
      </c>
      <c r="M17" s="10">
        <v>42116</v>
      </c>
      <c r="N17" s="11" t="str">
        <f>"000030"</f>
        <v>000030</v>
      </c>
      <c r="O17" s="10">
        <v>43265</v>
      </c>
      <c r="P17" s="11" t="str">
        <f>"000030"</f>
        <v>000030</v>
      </c>
      <c r="Q17" s="10">
        <v>43265</v>
      </c>
      <c r="R17" s="11">
        <v>11</v>
      </c>
      <c r="S17" s="11" t="str">
        <f>""</f>
        <v/>
      </c>
      <c r="T17" s="10"/>
      <c r="U17" s="14">
        <v>76.433000000000007</v>
      </c>
      <c r="V17" s="14">
        <v>8.7479999999999993</v>
      </c>
      <c r="W17" s="14">
        <v>67.685000000000002</v>
      </c>
      <c r="X17" s="11">
        <v>160</v>
      </c>
      <c r="Y17" s="10">
        <v>43318</v>
      </c>
      <c r="Z17" s="11">
        <v>9845118582</v>
      </c>
      <c r="AA17" s="12" t="s">
        <v>58</v>
      </c>
      <c r="AB17" s="11" t="s">
        <v>59</v>
      </c>
      <c r="AC17" s="12" t="s">
        <v>60</v>
      </c>
      <c r="AD17" s="11" t="s">
        <v>61</v>
      </c>
      <c r="AE17" s="12" t="s">
        <v>62</v>
      </c>
      <c r="AF17" s="14">
        <v>0.76433000000000006</v>
      </c>
      <c r="AG17" s="11" t="s">
        <v>63</v>
      </c>
    </row>
    <row r="18" spans="1:33" x14ac:dyDescent="0.2">
      <c r="A18" s="8">
        <v>5229</v>
      </c>
      <c r="B18" s="9" t="s">
        <v>112</v>
      </c>
      <c r="C18" s="10">
        <v>43346</v>
      </c>
      <c r="D18" s="11">
        <v>65</v>
      </c>
      <c r="E18" s="12" t="s">
        <v>34</v>
      </c>
      <c r="F18" s="12" t="s">
        <v>35</v>
      </c>
      <c r="G18" s="12" t="s">
        <v>35</v>
      </c>
      <c r="H18" s="12" t="s">
        <v>36</v>
      </c>
      <c r="I18" s="11" t="s">
        <v>113</v>
      </c>
      <c r="J18" s="12" t="s">
        <v>114</v>
      </c>
      <c r="K18" s="13" t="s">
        <v>48</v>
      </c>
      <c r="L18" s="11" t="str">
        <f>"000039"</f>
        <v>000039</v>
      </c>
      <c r="M18" s="10">
        <v>42399</v>
      </c>
      <c r="N18" s="11" t="str">
        <f>"000380"</f>
        <v>000380</v>
      </c>
      <c r="O18" s="10">
        <v>42818</v>
      </c>
      <c r="P18" s="11" t="str">
        <f>"000640"</f>
        <v>000640</v>
      </c>
      <c r="Q18" s="10">
        <v>42825</v>
      </c>
      <c r="R18" s="11">
        <v>16</v>
      </c>
      <c r="S18" s="11" t="str">
        <f>"005310"</f>
        <v>005310</v>
      </c>
      <c r="T18" s="10">
        <v>43333</v>
      </c>
      <c r="U18" s="14">
        <v>18.395</v>
      </c>
      <c r="V18" s="14">
        <v>1.41005</v>
      </c>
      <c r="W18" s="14">
        <v>16.984950000000001</v>
      </c>
      <c r="X18" s="11">
        <v>193</v>
      </c>
      <c r="Y18" s="10">
        <v>43346</v>
      </c>
      <c r="Z18" s="11">
        <v>8022975610</v>
      </c>
      <c r="AA18" s="12" t="s">
        <v>115</v>
      </c>
      <c r="AB18" s="11" t="s">
        <v>53</v>
      </c>
      <c r="AC18" s="12" t="s">
        <v>54</v>
      </c>
      <c r="AD18" s="11" t="s">
        <v>43</v>
      </c>
      <c r="AE18" s="12" t="s">
        <v>44</v>
      </c>
      <c r="AF18" s="14">
        <f t="shared" ref="AF18:AF30" si="0">U18/100</f>
        <v>0.18395</v>
      </c>
      <c r="AG18" s="11" t="s">
        <v>45</v>
      </c>
    </row>
    <row r="19" spans="1:33" x14ac:dyDescent="0.2">
      <c r="A19" s="8">
        <v>5230</v>
      </c>
      <c r="B19" s="9" t="s">
        <v>112</v>
      </c>
      <c r="C19" s="10">
        <v>43346</v>
      </c>
      <c r="D19" s="11">
        <v>65</v>
      </c>
      <c r="E19" s="12" t="s">
        <v>34</v>
      </c>
      <c r="F19" s="12" t="s">
        <v>35</v>
      </c>
      <c r="G19" s="12" t="s">
        <v>35</v>
      </c>
      <c r="H19" s="12" t="s">
        <v>36</v>
      </c>
      <c r="I19" s="11" t="s">
        <v>116</v>
      </c>
      <c r="J19" s="12" t="s">
        <v>117</v>
      </c>
      <c r="K19" s="13" t="s">
        <v>39</v>
      </c>
      <c r="L19" s="11" t="str">
        <f>"000182"</f>
        <v>000182</v>
      </c>
      <c r="M19" s="10">
        <v>41702</v>
      </c>
      <c r="N19" s="11" t="str">
        <f>"000379"</f>
        <v>000379</v>
      </c>
      <c r="O19" s="10">
        <v>42818</v>
      </c>
      <c r="P19" s="11" t="str">
        <f>"000641"</f>
        <v>000641</v>
      </c>
      <c r="Q19" s="10">
        <v>42825</v>
      </c>
      <c r="R19" s="11">
        <v>14</v>
      </c>
      <c r="S19" s="11" t="str">
        <f>"005311"</f>
        <v>005311</v>
      </c>
      <c r="T19" s="10">
        <v>43333</v>
      </c>
      <c r="U19" s="14">
        <v>21.9892</v>
      </c>
      <c r="V19" s="14">
        <v>2.8846500000000002</v>
      </c>
      <c r="W19" s="14">
        <v>19.10455</v>
      </c>
      <c r="X19" s="11">
        <v>193</v>
      </c>
      <c r="Y19" s="10">
        <v>43346</v>
      </c>
      <c r="Z19" s="11">
        <v>8022975610</v>
      </c>
      <c r="AA19" s="12" t="s">
        <v>118</v>
      </c>
      <c r="AB19" s="11" t="s">
        <v>84</v>
      </c>
      <c r="AC19" s="12" t="s">
        <v>85</v>
      </c>
      <c r="AD19" s="11" t="s">
        <v>43</v>
      </c>
      <c r="AE19" s="12" t="s">
        <v>44</v>
      </c>
      <c r="AF19" s="14">
        <f t="shared" si="0"/>
        <v>0.219892</v>
      </c>
      <c r="AG19" s="11" t="s">
        <v>45</v>
      </c>
    </row>
    <row r="20" spans="1:33" x14ac:dyDescent="0.2">
      <c r="A20" s="8">
        <v>5387</v>
      </c>
      <c r="B20" s="9" t="s">
        <v>112</v>
      </c>
      <c r="C20" s="10">
        <v>43349</v>
      </c>
      <c r="D20" s="11">
        <v>65</v>
      </c>
      <c r="E20" s="12" t="s">
        <v>34</v>
      </c>
      <c r="F20" s="12" t="s">
        <v>35</v>
      </c>
      <c r="G20" s="12" t="s">
        <v>35</v>
      </c>
      <c r="H20" s="12" t="s">
        <v>36</v>
      </c>
      <c r="I20" s="11" t="s">
        <v>119</v>
      </c>
      <c r="J20" s="12" t="s">
        <v>120</v>
      </c>
      <c r="K20" s="13" t="s">
        <v>48</v>
      </c>
      <c r="L20" s="11" t="str">
        <f>"000123"</f>
        <v>000123</v>
      </c>
      <c r="M20" s="10">
        <v>43099</v>
      </c>
      <c r="N20" s="11" t="str">
        <f>"000034"</f>
        <v>000034</v>
      </c>
      <c r="O20" s="10">
        <v>43307</v>
      </c>
      <c r="P20" s="11" t="str">
        <f>"000130"</f>
        <v>000130</v>
      </c>
      <c r="Q20" s="10">
        <v>43320</v>
      </c>
      <c r="R20" s="11">
        <v>17</v>
      </c>
      <c r="S20" s="11" t="str">
        <f>"005611"</f>
        <v>005611</v>
      </c>
      <c r="T20" s="10">
        <v>43347</v>
      </c>
      <c r="U20" s="14">
        <v>5.1721500000000002</v>
      </c>
      <c r="V20" s="14">
        <v>0.1242</v>
      </c>
      <c r="W20" s="14">
        <v>5.0479500000000002</v>
      </c>
      <c r="X20" s="11">
        <v>194</v>
      </c>
      <c r="Y20" s="10">
        <v>43349</v>
      </c>
      <c r="Z20" s="11">
        <v>8022975610</v>
      </c>
      <c r="AA20" s="12" t="s">
        <v>121</v>
      </c>
      <c r="AB20" s="11" t="s">
        <v>73</v>
      </c>
      <c r="AC20" s="12" t="s">
        <v>74</v>
      </c>
      <c r="AD20" s="11" t="s">
        <v>43</v>
      </c>
      <c r="AE20" s="12" t="s">
        <v>44</v>
      </c>
      <c r="AF20" s="14">
        <f t="shared" si="0"/>
        <v>5.1721500000000004E-2</v>
      </c>
      <c r="AG20" s="11" t="s">
        <v>63</v>
      </c>
    </row>
    <row r="21" spans="1:33" x14ac:dyDescent="0.2">
      <c r="A21" s="8">
        <v>5536</v>
      </c>
      <c r="B21" s="9" t="s">
        <v>112</v>
      </c>
      <c r="C21" s="10">
        <v>43362</v>
      </c>
      <c r="D21" s="11">
        <v>65</v>
      </c>
      <c r="E21" s="12" t="s">
        <v>34</v>
      </c>
      <c r="F21" s="12" t="s">
        <v>35</v>
      </c>
      <c r="G21" s="12" t="s">
        <v>35</v>
      </c>
      <c r="H21" s="12" t="s">
        <v>36</v>
      </c>
      <c r="I21" s="11" t="s">
        <v>122</v>
      </c>
      <c r="J21" s="12" t="s">
        <v>123</v>
      </c>
      <c r="K21" s="13" t="s">
        <v>124</v>
      </c>
      <c r="L21" s="11" t="str">
        <f>"000157"</f>
        <v>000157</v>
      </c>
      <c r="M21" s="10">
        <v>43121</v>
      </c>
      <c r="N21" s="11" t="str">
        <f>"000017"</f>
        <v>000017</v>
      </c>
      <c r="O21" s="10">
        <v>43263</v>
      </c>
      <c r="P21" s="11" t="str">
        <f>"000089"</f>
        <v>000089</v>
      </c>
      <c r="Q21" s="10">
        <v>43273</v>
      </c>
      <c r="R21" s="11">
        <v>17</v>
      </c>
      <c r="S21" s="11" t="str">
        <f>"005789"</f>
        <v>005789</v>
      </c>
      <c r="T21" s="10">
        <v>43361</v>
      </c>
      <c r="U21" s="14">
        <v>9.2923799999999996</v>
      </c>
      <c r="V21" s="14">
        <v>0.87238000000000004</v>
      </c>
      <c r="W21" s="14">
        <v>8.42</v>
      </c>
      <c r="X21" s="11">
        <v>206</v>
      </c>
      <c r="Y21" s="10">
        <v>43362</v>
      </c>
      <c r="Z21" s="11">
        <v>8022975610</v>
      </c>
      <c r="AA21" s="12" t="s">
        <v>49</v>
      </c>
      <c r="AB21" s="11" t="s">
        <v>41</v>
      </c>
      <c r="AC21" s="12" t="s">
        <v>42</v>
      </c>
      <c r="AD21" s="11" t="s">
        <v>43</v>
      </c>
      <c r="AE21" s="12" t="s">
        <v>44</v>
      </c>
      <c r="AF21" s="14">
        <f t="shared" si="0"/>
        <v>9.2923800000000001E-2</v>
      </c>
      <c r="AG21" s="11" t="s">
        <v>63</v>
      </c>
    </row>
    <row r="22" spans="1:33" x14ac:dyDescent="0.2">
      <c r="A22" s="8">
        <v>5578</v>
      </c>
      <c r="B22" s="9" t="s">
        <v>112</v>
      </c>
      <c r="C22" s="10">
        <v>43369</v>
      </c>
      <c r="D22" s="11">
        <v>65</v>
      </c>
      <c r="E22" s="12" t="s">
        <v>34</v>
      </c>
      <c r="F22" s="12" t="s">
        <v>35</v>
      </c>
      <c r="G22" s="12" t="s">
        <v>35</v>
      </c>
      <c r="H22" s="12" t="s">
        <v>36</v>
      </c>
      <c r="I22" s="11" t="s">
        <v>125</v>
      </c>
      <c r="J22" s="12" t="s">
        <v>126</v>
      </c>
      <c r="K22" s="13" t="s">
        <v>127</v>
      </c>
      <c r="L22" s="11" t="str">
        <f>"000227"</f>
        <v>000227</v>
      </c>
      <c r="M22" s="10">
        <v>43151</v>
      </c>
      <c r="N22" s="11" t="str">
        <f>"000076"</f>
        <v>000076</v>
      </c>
      <c r="O22" s="10">
        <v>43152</v>
      </c>
      <c r="P22" s="11" t="str">
        <f>"000112"</f>
        <v>000112</v>
      </c>
      <c r="Q22" s="10">
        <v>43298</v>
      </c>
      <c r="R22" s="11">
        <v>17</v>
      </c>
      <c r="S22" s="11" t="str">
        <f>"005990"</f>
        <v>005990</v>
      </c>
      <c r="T22" s="10">
        <v>43369</v>
      </c>
      <c r="U22" s="14">
        <v>19.903949999999998</v>
      </c>
      <c r="V22" s="14">
        <v>1.5136499999999999</v>
      </c>
      <c r="W22" s="14">
        <v>18.3903</v>
      </c>
      <c r="X22" s="11">
        <v>212</v>
      </c>
      <c r="Y22" s="10">
        <v>43369</v>
      </c>
      <c r="Z22" s="11">
        <v>8022975610</v>
      </c>
      <c r="AA22" s="12" t="s">
        <v>40</v>
      </c>
      <c r="AB22" s="11" t="s">
        <v>41</v>
      </c>
      <c r="AC22" s="12" t="s">
        <v>42</v>
      </c>
      <c r="AD22" s="11" t="s">
        <v>43</v>
      </c>
      <c r="AE22" s="12" t="s">
        <v>44</v>
      </c>
      <c r="AF22" s="14">
        <f t="shared" si="0"/>
        <v>0.19903949999999998</v>
      </c>
      <c r="AG22" s="11" t="s">
        <v>63</v>
      </c>
    </row>
    <row r="23" spans="1:33" x14ac:dyDescent="0.2">
      <c r="A23" s="8">
        <v>5652</v>
      </c>
      <c r="B23" s="9" t="s">
        <v>112</v>
      </c>
      <c r="C23" s="10">
        <v>43370</v>
      </c>
      <c r="D23" s="11">
        <v>65</v>
      </c>
      <c r="E23" s="12" t="s">
        <v>34</v>
      </c>
      <c r="F23" s="12" t="s">
        <v>35</v>
      </c>
      <c r="G23" s="12" t="s">
        <v>35</v>
      </c>
      <c r="H23" s="12" t="s">
        <v>36</v>
      </c>
      <c r="I23" s="11" t="s">
        <v>128</v>
      </c>
      <c r="J23" s="12" t="s">
        <v>129</v>
      </c>
      <c r="K23" s="13" t="s">
        <v>130</v>
      </c>
      <c r="L23" s="11" t="str">
        <f>"000088"</f>
        <v>000088</v>
      </c>
      <c r="M23" s="10">
        <v>43249</v>
      </c>
      <c r="N23" s="11" t="str">
        <f>"000008"</f>
        <v>000008</v>
      </c>
      <c r="O23" s="10">
        <v>43251</v>
      </c>
      <c r="P23" s="11" t="str">
        <f>"000078"</f>
        <v>000078</v>
      </c>
      <c r="Q23" s="10">
        <v>43256</v>
      </c>
      <c r="R23" s="11">
        <v>18</v>
      </c>
      <c r="S23" s="11" t="str">
        <f>"005792"</f>
        <v>005792</v>
      </c>
      <c r="T23" s="10">
        <v>43361</v>
      </c>
      <c r="U23" s="14">
        <v>39.998249999999999</v>
      </c>
      <c r="V23" s="14">
        <v>14.998250000000001</v>
      </c>
      <c r="W23" s="14">
        <v>25</v>
      </c>
      <c r="X23" s="11">
        <v>215</v>
      </c>
      <c r="Y23" s="10">
        <v>43370</v>
      </c>
      <c r="Z23" s="11">
        <v>8022975610</v>
      </c>
      <c r="AA23" s="12" t="s">
        <v>72</v>
      </c>
      <c r="AB23" s="11" t="s">
        <v>131</v>
      </c>
      <c r="AC23" s="12" t="s">
        <v>132</v>
      </c>
      <c r="AD23" s="11" t="s">
        <v>43</v>
      </c>
      <c r="AE23" s="12" t="s">
        <v>44</v>
      </c>
      <c r="AF23" s="14">
        <f t="shared" si="0"/>
        <v>0.39998249999999996</v>
      </c>
      <c r="AG23" s="11" t="s">
        <v>75</v>
      </c>
    </row>
    <row r="24" spans="1:33" x14ac:dyDescent="0.2">
      <c r="A24" s="8">
        <v>6542</v>
      </c>
      <c r="B24" s="9" t="s">
        <v>133</v>
      </c>
      <c r="C24" s="10">
        <v>43389</v>
      </c>
      <c r="D24" s="11">
        <v>65</v>
      </c>
      <c r="E24" s="12" t="s">
        <v>34</v>
      </c>
      <c r="F24" s="12" t="s">
        <v>35</v>
      </c>
      <c r="G24" s="12" t="s">
        <v>35</v>
      </c>
      <c r="H24" s="12" t="s">
        <v>36</v>
      </c>
      <c r="I24" s="11" t="s">
        <v>65</v>
      </c>
      <c r="J24" s="12" t="s">
        <v>66</v>
      </c>
      <c r="K24" s="13" t="s">
        <v>39</v>
      </c>
      <c r="L24" s="11" t="str">
        <f>"000039"</f>
        <v>000039</v>
      </c>
      <c r="M24" s="10">
        <v>41839</v>
      </c>
      <c r="N24" s="11" t="str">
        <f>"000097"</f>
        <v>000097</v>
      </c>
      <c r="O24" s="10">
        <v>42581</v>
      </c>
      <c r="P24" s="11" t="str">
        <f>"000255"</f>
        <v>000255</v>
      </c>
      <c r="Q24" s="10">
        <v>42581</v>
      </c>
      <c r="R24" s="11">
        <v>12</v>
      </c>
      <c r="S24" s="11" t="str">
        <f>"003575"</f>
        <v>003575</v>
      </c>
      <c r="T24" s="10">
        <v>42915</v>
      </c>
      <c r="U24" s="14">
        <v>6.1757499999999999</v>
      </c>
      <c r="V24" s="14">
        <v>0.58055000000000001</v>
      </c>
      <c r="W24" s="14">
        <v>5.5952000000000002</v>
      </c>
      <c r="X24" s="11">
        <v>241</v>
      </c>
      <c r="Y24" s="10">
        <v>43389</v>
      </c>
      <c r="Z24" s="11">
        <v>8022975610</v>
      </c>
      <c r="AA24" s="12" t="s">
        <v>134</v>
      </c>
      <c r="AB24" s="11" t="s">
        <v>68</v>
      </c>
      <c r="AC24" s="12" t="s">
        <v>69</v>
      </c>
      <c r="AD24" s="11" t="s">
        <v>43</v>
      </c>
      <c r="AE24" s="12" t="s">
        <v>44</v>
      </c>
      <c r="AF24" s="14">
        <f t="shared" si="0"/>
        <v>6.17575E-2</v>
      </c>
      <c r="AG24" s="11" t="s">
        <v>45</v>
      </c>
    </row>
    <row r="25" spans="1:33" x14ac:dyDescent="0.2">
      <c r="A25" s="8">
        <v>8704</v>
      </c>
      <c r="B25" s="9" t="s">
        <v>135</v>
      </c>
      <c r="C25" s="10">
        <v>43486</v>
      </c>
      <c r="D25" s="11">
        <v>65</v>
      </c>
      <c r="E25" s="12" t="s">
        <v>34</v>
      </c>
      <c r="F25" s="12" t="s">
        <v>35</v>
      </c>
      <c r="G25" s="12" t="s">
        <v>35</v>
      </c>
      <c r="H25" s="12" t="s">
        <v>36</v>
      </c>
      <c r="I25" s="11" t="s">
        <v>136</v>
      </c>
      <c r="J25" s="12" t="s">
        <v>137</v>
      </c>
      <c r="K25" s="13" t="s">
        <v>138</v>
      </c>
      <c r="L25" s="11" t="str">
        <f>"000330"</f>
        <v>000330</v>
      </c>
      <c r="M25" s="10">
        <v>43439</v>
      </c>
      <c r="N25" s="11" t="str">
        <f>"000080"</f>
        <v>000080</v>
      </c>
      <c r="O25" s="10">
        <v>43444</v>
      </c>
      <c r="P25" s="11" t="str">
        <f>"000239"</f>
        <v>000239</v>
      </c>
      <c r="Q25" s="10">
        <v>43451</v>
      </c>
      <c r="R25" s="11"/>
      <c r="S25" s="11" t="str">
        <f>"008891"</f>
        <v>008891</v>
      </c>
      <c r="T25" s="10">
        <v>43484</v>
      </c>
      <c r="U25" s="14">
        <v>12.950950000000001</v>
      </c>
      <c r="V25" s="14">
        <v>1.3465499999999999</v>
      </c>
      <c r="W25" s="14">
        <v>11.6044</v>
      </c>
      <c r="X25" s="11">
        <v>330</v>
      </c>
      <c r="Y25" s="10">
        <v>43486</v>
      </c>
      <c r="Z25" s="11">
        <v>8022975610</v>
      </c>
      <c r="AA25" s="12" t="s">
        <v>139</v>
      </c>
      <c r="AB25" s="11" t="s">
        <v>73</v>
      </c>
      <c r="AC25" s="12" t="s">
        <v>74</v>
      </c>
      <c r="AD25" s="11" t="s">
        <v>43</v>
      </c>
      <c r="AE25" s="12" t="s">
        <v>44</v>
      </c>
      <c r="AF25" s="14">
        <f t="shared" si="0"/>
        <v>0.1295095</v>
      </c>
      <c r="AG25" s="11" t="s">
        <v>75</v>
      </c>
    </row>
    <row r="26" spans="1:33" x14ac:dyDescent="0.2">
      <c r="A26" s="8">
        <v>9271</v>
      </c>
      <c r="B26" s="9" t="s">
        <v>140</v>
      </c>
      <c r="C26" s="10">
        <v>43521</v>
      </c>
      <c r="D26" s="11">
        <v>65</v>
      </c>
      <c r="E26" s="12" t="s">
        <v>34</v>
      </c>
      <c r="F26" s="12" t="s">
        <v>35</v>
      </c>
      <c r="G26" s="12" t="s">
        <v>35</v>
      </c>
      <c r="H26" s="12" t="s">
        <v>36</v>
      </c>
      <c r="I26" s="11" t="s">
        <v>141</v>
      </c>
      <c r="J26" s="12" t="s">
        <v>142</v>
      </c>
      <c r="K26" s="13" t="s">
        <v>39</v>
      </c>
      <c r="L26" s="11" t="str">
        <f>"000003"</f>
        <v>000003</v>
      </c>
      <c r="M26" s="10">
        <v>42946</v>
      </c>
      <c r="N26" s="11" t="str">
        <f>"000017"</f>
        <v>000017</v>
      </c>
      <c r="O26" s="10">
        <v>43037</v>
      </c>
      <c r="P26" s="11" t="str">
        <f>"000035"</f>
        <v>000035</v>
      </c>
      <c r="Q26" s="10">
        <v>43046</v>
      </c>
      <c r="R26" s="11"/>
      <c r="S26" s="11" t="str">
        <f>"009305"</f>
        <v>009305</v>
      </c>
      <c r="T26" s="10">
        <v>43517</v>
      </c>
      <c r="U26" s="14">
        <v>4.4512499999999999</v>
      </c>
      <c r="V26" s="14">
        <v>0.19605</v>
      </c>
      <c r="W26" s="14">
        <v>4.2552000000000003</v>
      </c>
      <c r="X26" s="11">
        <v>358</v>
      </c>
      <c r="Y26" s="10">
        <v>43521</v>
      </c>
      <c r="Z26" s="11">
        <v>8022975610</v>
      </c>
      <c r="AA26" s="12" t="s">
        <v>143</v>
      </c>
      <c r="AB26" s="11" t="s">
        <v>53</v>
      </c>
      <c r="AC26" s="12" t="s">
        <v>54</v>
      </c>
      <c r="AD26" s="11" t="s">
        <v>43</v>
      </c>
      <c r="AE26" s="12" t="s">
        <v>44</v>
      </c>
      <c r="AF26" s="14">
        <f t="shared" si="0"/>
        <v>4.4512499999999997E-2</v>
      </c>
      <c r="AG26" s="11" t="s">
        <v>45</v>
      </c>
    </row>
    <row r="27" spans="1:33" x14ac:dyDescent="0.2">
      <c r="A27" s="8">
        <v>9442</v>
      </c>
      <c r="B27" s="9" t="s">
        <v>144</v>
      </c>
      <c r="C27" s="10">
        <v>43526</v>
      </c>
      <c r="D27" s="11">
        <v>65</v>
      </c>
      <c r="E27" s="12" t="s">
        <v>34</v>
      </c>
      <c r="F27" s="12" t="s">
        <v>35</v>
      </c>
      <c r="G27" s="12" t="s">
        <v>35</v>
      </c>
      <c r="H27" s="12" t="s">
        <v>36</v>
      </c>
      <c r="I27" s="11" t="s">
        <v>145</v>
      </c>
      <c r="J27" s="12" t="s">
        <v>146</v>
      </c>
      <c r="K27" s="13" t="s">
        <v>48</v>
      </c>
      <c r="L27" s="11" t="str">
        <f>"000163"</f>
        <v>000163</v>
      </c>
      <c r="M27" s="10">
        <v>43122</v>
      </c>
      <c r="N27" s="11" t="str">
        <f>"000068"</f>
        <v>000068</v>
      </c>
      <c r="O27" s="10">
        <v>43148</v>
      </c>
      <c r="P27" s="11" t="str">
        <f>"000113"</f>
        <v>000113</v>
      </c>
      <c r="Q27" s="10">
        <v>43158</v>
      </c>
      <c r="R27" s="11"/>
      <c r="S27" s="11" t="str">
        <f>"009459"</f>
        <v>009459</v>
      </c>
      <c r="T27" s="10">
        <v>43519</v>
      </c>
      <c r="U27" s="14">
        <v>19.917249999999999</v>
      </c>
      <c r="V27" s="14">
        <v>1.7250000000000001</v>
      </c>
      <c r="W27" s="14">
        <v>18.192250000000001</v>
      </c>
      <c r="X27" s="11">
        <v>364</v>
      </c>
      <c r="Y27" s="10">
        <v>43526</v>
      </c>
      <c r="Z27" s="11">
        <v>8022975610</v>
      </c>
      <c r="AA27" s="12" t="s">
        <v>72</v>
      </c>
      <c r="AB27" s="11" t="s">
        <v>147</v>
      </c>
      <c r="AC27" s="12" t="s">
        <v>148</v>
      </c>
      <c r="AD27" s="11" t="s">
        <v>43</v>
      </c>
      <c r="AE27" s="12" t="s">
        <v>44</v>
      </c>
      <c r="AF27" s="14">
        <f t="shared" si="0"/>
        <v>0.1991725</v>
      </c>
      <c r="AG27" s="11" t="s">
        <v>45</v>
      </c>
    </row>
    <row r="28" spans="1:33" x14ac:dyDescent="0.2">
      <c r="A28" s="8">
        <v>9846</v>
      </c>
      <c r="B28" s="9" t="s">
        <v>144</v>
      </c>
      <c r="C28" s="10">
        <v>43549</v>
      </c>
      <c r="D28" s="11">
        <v>65</v>
      </c>
      <c r="E28" s="12" t="s">
        <v>34</v>
      </c>
      <c r="F28" s="12" t="s">
        <v>35</v>
      </c>
      <c r="G28" s="12" t="s">
        <v>35</v>
      </c>
      <c r="H28" s="12" t="s">
        <v>36</v>
      </c>
      <c r="I28" s="11" t="s">
        <v>149</v>
      </c>
      <c r="J28" s="12" t="s">
        <v>150</v>
      </c>
      <c r="K28" s="13" t="s">
        <v>151</v>
      </c>
      <c r="L28" s="11" t="str">
        <f>"000255"</f>
        <v>000255</v>
      </c>
      <c r="M28" s="10">
        <v>43320</v>
      </c>
      <c r="N28" s="11" t="str">
        <f>"000041"</f>
        <v>000041</v>
      </c>
      <c r="O28" s="10">
        <v>43339</v>
      </c>
      <c r="P28" s="11" t="str">
        <f>"000146"</f>
        <v>000146</v>
      </c>
      <c r="Q28" s="10">
        <v>43339</v>
      </c>
      <c r="R28" s="11"/>
      <c r="S28" s="11" t="str">
        <f>"009862"</f>
        <v>009862</v>
      </c>
      <c r="T28" s="10">
        <v>43544</v>
      </c>
      <c r="U28" s="14">
        <v>19.989049999999999</v>
      </c>
      <c r="V28" s="14">
        <v>1.53525</v>
      </c>
      <c r="W28" s="14">
        <v>18.453800000000001</v>
      </c>
      <c r="X28" s="11">
        <v>383</v>
      </c>
      <c r="Y28" s="10">
        <v>43549</v>
      </c>
      <c r="Z28" s="11">
        <v>8022975610</v>
      </c>
      <c r="AA28" s="12" t="s">
        <v>72</v>
      </c>
      <c r="AB28" s="11" t="s">
        <v>152</v>
      </c>
      <c r="AC28" s="12" t="s">
        <v>153</v>
      </c>
      <c r="AD28" s="11" t="s">
        <v>43</v>
      </c>
      <c r="AE28" s="12" t="s">
        <v>44</v>
      </c>
      <c r="AF28" s="14">
        <f t="shared" si="0"/>
        <v>0.1998905</v>
      </c>
      <c r="AG28" s="11" t="s">
        <v>75</v>
      </c>
    </row>
    <row r="29" spans="1:33" x14ac:dyDescent="0.2">
      <c r="A29" s="8">
        <v>10088</v>
      </c>
      <c r="B29" s="9" t="s">
        <v>144</v>
      </c>
      <c r="C29" s="10">
        <v>43552</v>
      </c>
      <c r="D29" s="11">
        <v>65</v>
      </c>
      <c r="E29" s="12" t="s">
        <v>34</v>
      </c>
      <c r="F29" s="12" t="s">
        <v>35</v>
      </c>
      <c r="G29" s="12" t="s">
        <v>35</v>
      </c>
      <c r="H29" s="12" t="s">
        <v>36</v>
      </c>
      <c r="I29" s="11" t="s">
        <v>56</v>
      </c>
      <c r="J29" s="12" t="s">
        <v>57</v>
      </c>
      <c r="K29" s="13" t="s">
        <v>154</v>
      </c>
      <c r="L29" s="11" t="str">
        <f>"000022"</f>
        <v>000022</v>
      </c>
      <c r="M29" s="10">
        <v>42116</v>
      </c>
      <c r="N29" s="11" t="str">
        <f>"000030"</f>
        <v>000030</v>
      </c>
      <c r="O29" s="10">
        <v>43265</v>
      </c>
      <c r="P29" s="11" t="str">
        <f>"000030"</f>
        <v>000030</v>
      </c>
      <c r="Q29" s="10">
        <v>43265</v>
      </c>
      <c r="R29" s="11"/>
      <c r="S29" s="11" t="str">
        <f>"010123"</f>
        <v>010123</v>
      </c>
      <c r="T29" s="10">
        <v>43552</v>
      </c>
      <c r="U29" s="14">
        <v>3.5276000000000001</v>
      </c>
      <c r="V29" s="14">
        <v>0.39169999999999999</v>
      </c>
      <c r="W29" s="14">
        <v>3.1358999999999999</v>
      </c>
      <c r="X29" s="11">
        <v>391</v>
      </c>
      <c r="Y29" s="10">
        <v>43552</v>
      </c>
      <c r="Z29" s="11">
        <v>9845118582</v>
      </c>
      <c r="AA29" s="12" t="s">
        <v>58</v>
      </c>
      <c r="AB29" s="11" t="s">
        <v>59</v>
      </c>
      <c r="AC29" s="12" t="s">
        <v>60</v>
      </c>
      <c r="AD29" s="11" t="s">
        <v>61</v>
      </c>
      <c r="AE29" s="12" t="s">
        <v>62</v>
      </c>
      <c r="AF29" s="14">
        <f t="shared" si="0"/>
        <v>3.5276000000000002E-2</v>
      </c>
      <c r="AG29" s="11" t="s">
        <v>63</v>
      </c>
    </row>
    <row r="30" spans="1:33" x14ac:dyDescent="0.2">
      <c r="A30" s="8">
        <v>10096</v>
      </c>
      <c r="B30" s="9" t="s">
        <v>144</v>
      </c>
      <c r="C30" s="10">
        <v>43552</v>
      </c>
      <c r="D30" s="11">
        <v>65</v>
      </c>
      <c r="E30" s="12" t="s">
        <v>34</v>
      </c>
      <c r="F30" s="12" t="s">
        <v>35</v>
      </c>
      <c r="G30" s="12" t="s">
        <v>35</v>
      </c>
      <c r="H30" s="12" t="s">
        <v>36</v>
      </c>
      <c r="I30" s="11" t="s">
        <v>155</v>
      </c>
      <c r="J30" s="12" t="s">
        <v>156</v>
      </c>
      <c r="K30" s="13" t="s">
        <v>154</v>
      </c>
      <c r="L30" s="11" t="str">
        <f>"000077"</f>
        <v>000077</v>
      </c>
      <c r="M30" s="10">
        <v>43048</v>
      </c>
      <c r="N30" s="11" t="str">
        <f>"000004"</f>
        <v>000004</v>
      </c>
      <c r="O30" s="10">
        <v>43206</v>
      </c>
      <c r="P30" s="11" t="str">
        <f>"000013"</f>
        <v>000013</v>
      </c>
      <c r="Q30" s="10">
        <v>43249</v>
      </c>
      <c r="R30" s="11"/>
      <c r="S30" s="11" t="str">
        <f>"010131"</f>
        <v>010131</v>
      </c>
      <c r="T30" s="10">
        <v>43552</v>
      </c>
      <c r="U30" s="14">
        <v>19.54335</v>
      </c>
      <c r="V30" s="14">
        <v>1.9055500000000001</v>
      </c>
      <c r="W30" s="14">
        <v>17.637799999999999</v>
      </c>
      <c r="X30" s="11">
        <v>391</v>
      </c>
      <c r="Y30" s="10">
        <v>43552</v>
      </c>
      <c r="Z30" s="11">
        <v>9141354354</v>
      </c>
      <c r="AA30" s="12" t="s">
        <v>157</v>
      </c>
      <c r="AB30" s="11" t="s">
        <v>53</v>
      </c>
      <c r="AC30" s="12" t="s">
        <v>54</v>
      </c>
      <c r="AD30" s="11" t="s">
        <v>43</v>
      </c>
      <c r="AE30" s="12" t="s">
        <v>44</v>
      </c>
      <c r="AF30" s="14">
        <f t="shared" si="0"/>
        <v>0.19543350000000001</v>
      </c>
      <c r="AG30" s="11" t="s">
        <v>63</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2019-06-13T07:43:20Z</dcterms:modified>
</cp:coreProperties>
</file>