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3" i="1" l="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<sst xmlns="http://schemas.openxmlformats.org/spreadsheetml/2006/main" count="621" uniqueCount="197">
  <si>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</si>
  <si>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</si>
  <si>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</si>
  <si>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</si>
  <si>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</si>
  <si>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</si>
  <si>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</si>
  <si>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</si>
  <si>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</si>
  <si>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</si>
  <si>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</si>
  <si>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</si>
  <si>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</si>
  <si>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</si>
  <si>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</si>
  <si>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</si>
  <si>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</si>
  <si>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</si>
  <si>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</si>
  <si>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</si>
  <si>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</si>
  <si>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</si>
  <si>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</si>
  <si>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</si>
  <si>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</si>
  <si>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</si>
  <si>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</si>
  <si>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</si>
  <si>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</si>
  <si>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</si>
  <si>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</si>
  <si>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</si>
  <si>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</si>
  <si>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</si>
  <si>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Subramanya Nagara</t>
  </si>
  <si>
    <t>Malleshwaram</t>
  </si>
  <si>
    <t>West</t>
  </si>
  <si>
    <t>066-17-000069</t>
  </si>
  <si>
    <t>Improvements to drain footpath and providing asphalting to A Block and surrounding area in ward no 66 Subramanyanagara</t>
  </si>
  <si>
    <t>Footpaths &amp; Walkability</t>
  </si>
  <si>
    <t xml:space="preserve">Sri B M Rangegowda Boregowdana </t>
  </si>
  <si>
    <t>P3158</t>
  </si>
  <si>
    <t>SIP Infrastructure Project works</t>
  </si>
  <si>
    <t>ddo206</t>
  </si>
  <si>
    <t xml:space="preserve"> Assistant Executive Engineer Malleswaram West Zone</t>
  </si>
  <si>
    <t>Pending</t>
  </si>
  <si>
    <t>066-17-000072</t>
  </si>
  <si>
    <t>Improvements to footpath and drains in Railway Parallel road of ward no 66 Subramanyanagara</t>
  </si>
  <si>
    <t>066-17-000073</t>
  </si>
  <si>
    <t>Improvements to footpath and drains in Milk colony Triplican Main road of ward no 66 Subramanyanagara</t>
  </si>
  <si>
    <t xml:space="preserve">Sri B M Rangegowda Boregowdana Koppalu  </t>
  </si>
  <si>
    <t>066-17-000028</t>
  </si>
  <si>
    <t>Improvements to Footpath and drains in 7th Cross Road of ward no 66 Subramanyanagar</t>
  </si>
  <si>
    <t xml:space="preserve">Sri. B M Rangegowda Boregowda Koppalu </t>
  </si>
  <si>
    <t>Spill Over</t>
  </si>
  <si>
    <t>066-17-000005</t>
  </si>
  <si>
    <t>Development of Electrical works in BBMP Samudaya Bhavan in ward no 66 Subramanyanagar</t>
  </si>
  <si>
    <t>Other Ward Works</t>
  </si>
  <si>
    <t>The Technical Manager</t>
  </si>
  <si>
    <t>P0190</t>
  </si>
  <si>
    <t>Works sanctioned by Hon Mayor</t>
  </si>
  <si>
    <t>ddo209</t>
  </si>
  <si>
    <t xml:space="preserve"> Assistant Executive Engineer Electrical West Zone</t>
  </si>
  <si>
    <t>May</t>
  </si>
  <si>
    <t>066-16-000014</t>
  </si>
  <si>
    <t>Improvements to Shradha Center in Milk colony in ward No.66</t>
  </si>
  <si>
    <t xml:space="preserve">T Jayaprakash </t>
  </si>
  <si>
    <t>P1771</t>
  </si>
  <si>
    <t>Zone Works - POW Works</t>
  </si>
  <si>
    <t>June</t>
  </si>
  <si>
    <t>066-16-000010</t>
  </si>
  <si>
    <t>Improvements to Day Care Center and Surrounding Building in ward No.66-Subramanyanagara</t>
  </si>
  <si>
    <t>T Jayaprakash</t>
  </si>
  <si>
    <t>066-16-000020</t>
  </si>
  <si>
    <t>Repairs to culvertsand Drain in Madduramma Badavane and Surrounding area in A block in ward No.66-Subramanyanagara</t>
  </si>
  <si>
    <t>Nischal KL</t>
  </si>
  <si>
    <t>066-16-000012</t>
  </si>
  <si>
    <t>Improvements to Drain in 9th main A block and Surrounding areain Ward No. 66-Subramanyanagara</t>
  </si>
  <si>
    <t>Nischal K L</t>
  </si>
  <si>
    <t>July</t>
  </si>
  <si>
    <t>066-16-000017</t>
  </si>
  <si>
    <t>Removing and Refixing and reconstruction to damaged portion of drain and Footpath Maintenance Near Vivekananda College Signal and Surrounding area in Ward 66.</t>
  </si>
  <si>
    <t>066-16-000001</t>
  </si>
  <si>
    <t>Annual Operation And maintenance Of Street Lights at Subramanyanagara and Gaythrinagara in Ward No- 66 and 76</t>
  </si>
  <si>
    <t>M P Electricals</t>
  </si>
  <si>
    <t>P0300</t>
  </si>
  <si>
    <t>M and R to Street Lights - Replacement of Burnt Bulbs etc. (Package)</t>
  </si>
  <si>
    <t>066-16-000005</t>
  </si>
  <si>
    <t>Engaging Tractor and Labours for debries Clearance work in Ward 66-Subramanyanagara</t>
  </si>
  <si>
    <t>Health &amp; Sanitation</t>
  </si>
  <si>
    <t>V Sreedhara</t>
  </si>
  <si>
    <t>August</t>
  </si>
  <si>
    <t>066-16-000009</t>
  </si>
  <si>
    <t>Improvements to Concrete roads in 1st cross B block and Surrounding area in Ward No. 66-Subramanyanagara</t>
  </si>
  <si>
    <t>Roads &amp; Drivablility</t>
  </si>
  <si>
    <t xml:space="preserve">Nischal K L </t>
  </si>
  <si>
    <t>066-16-000016</t>
  </si>
  <si>
    <t>Providing, Fixing missing Name boards and Painting and writing of Name boards in ward No.66</t>
  </si>
  <si>
    <t>SRI B Y MOHAN</t>
  </si>
  <si>
    <t>066-16-000019</t>
  </si>
  <si>
    <t>Repairs to culverts in B block and Surrounding area in ward No.66-Subramanyanagara</t>
  </si>
  <si>
    <t>066-16-000007</t>
  </si>
  <si>
    <t>Filling of Potholes, Wornout Roads and Road cut portion for Asphalt roads in Ward 66.</t>
  </si>
  <si>
    <t>Dilip B K</t>
  </si>
  <si>
    <t>September</t>
  </si>
  <si>
    <t>066-18-000043</t>
  </si>
  <si>
    <t>Improvements of BBMP buildings in ward no 66 Subramanyanagar</t>
  </si>
  <si>
    <t xml:space="preserve">Executive Engineer-2 KRIDL BBMP (West) </t>
  </si>
  <si>
    <t>P3291</t>
  </si>
  <si>
    <t>14th Fin  -Maintenance of Cremotorium, Burial Grounds</t>
  </si>
  <si>
    <t>Current</t>
  </si>
  <si>
    <t>066-16-000015</t>
  </si>
  <si>
    <t>Providing and Maintenance of pipelines and Other accessories to Existing Borewells at ward Juridiction in Ward No.66-Subramanyanagara.</t>
  </si>
  <si>
    <t>Water &amp; Sanitary</t>
  </si>
  <si>
    <t>Sri Y H Krishna</t>
  </si>
  <si>
    <t>P1802</t>
  </si>
  <si>
    <t>Water Supply New Areas</t>
  </si>
  <si>
    <t>October</t>
  </si>
  <si>
    <t>066-18-000052</t>
  </si>
  <si>
    <t xml:space="preserve">Construction of Compound wall and other beautification work to Indira Canteen Building at Ward 66 Subramanyanagar </t>
  </si>
  <si>
    <t>Indira Canteen</t>
  </si>
  <si>
    <t>P3106</t>
  </si>
  <si>
    <t>Nagarothana Works</t>
  </si>
  <si>
    <t>066-18-000053</t>
  </si>
  <si>
    <t xml:space="preserve">Levelling the surface for Indira Canteen building and other allied works located at site No.521c in ward no.66 Subramanyanagar </t>
  </si>
  <si>
    <t>November</t>
  </si>
  <si>
    <t>066-17-000094</t>
  </si>
  <si>
    <t>Providing drinking water works in ward no-66</t>
  </si>
  <si>
    <t>Drinking Water</t>
  </si>
  <si>
    <t xml:space="preserve">Executive Engineer-2  M/s KRIDL BBMP(West)   </t>
  </si>
  <si>
    <t>066-18-000041</t>
  </si>
  <si>
    <t>Maintenance of Borewells in ward no 66 Subramanyanagar</t>
  </si>
  <si>
    <t xml:space="preserve">Executive Engineer-2  M/s KRIDL BBMP(West) </t>
  </si>
  <si>
    <t>P3293</t>
  </si>
  <si>
    <t>14th Finance Commission Works - Drinking Water</t>
  </si>
  <si>
    <t>066-17-000001</t>
  </si>
  <si>
    <t>Providing and fixing to children play area near storm water drain at Sangolli Rayanna park in ward no 66</t>
  </si>
  <si>
    <t>Storm Water Drains</t>
  </si>
  <si>
    <t>Laxman A C</t>
  </si>
  <si>
    <t>P0290</t>
  </si>
  <si>
    <t>BBMP Assets - Fencing of Vacant BMP Land (including Parks, Playgrounds and Gardens)</t>
  </si>
  <si>
    <t>ddo326</t>
  </si>
  <si>
    <t xml:space="preserve"> Executive Engineer SWM 1 Central Zone</t>
  </si>
  <si>
    <t>December</t>
  </si>
  <si>
    <t>066-17-000050</t>
  </si>
  <si>
    <t>Improvements to Drain at 2nd, 3rd and 4th cross A block and Surrounding area in Ward 66 Subramanyanagara.</t>
  </si>
  <si>
    <t xml:space="preserve">Sri. Nischal, </t>
  </si>
  <si>
    <t>066-17-000087</t>
  </si>
  <si>
    <t>Engagement of Gangman and Hiring of Troctor Tippers for cleaning and Maintenance of road side drains and other cleaning works in works in ward no 66</t>
  </si>
  <si>
    <t xml:space="preserve">Sri G V Murthy </t>
  </si>
  <si>
    <t>P3110</t>
  </si>
  <si>
    <t>14th Finance Commission Grant Works</t>
  </si>
  <si>
    <t>066-17-000078</t>
  </si>
  <si>
    <t>Repairs of to BBMP School Building and Toilet in BBMP Primary school at B Block in ward no 66</t>
  </si>
  <si>
    <t>January</t>
  </si>
  <si>
    <t>066-18-000040</t>
  </si>
  <si>
    <t>Improvements to roads and footpath in ward no 66 Subramanyanagar</t>
  </si>
  <si>
    <t>P3296</t>
  </si>
  <si>
    <t>14th Finance Commission Works - Road and Footpath Maintenance</t>
  </si>
  <si>
    <t>February</t>
  </si>
  <si>
    <t>066-17-000023</t>
  </si>
  <si>
    <t>Providing LED Lights in ward no 66 Subramanyanagar</t>
  </si>
  <si>
    <t>The Technical Manager KRIDL</t>
  </si>
  <si>
    <t>P3173</t>
  </si>
  <si>
    <t>Special Development works in ward No.124, 185, 98, 188, 10, 14, 16, 30, 28, 37, 42, 130, 159, 65, 66, 73, 79, 80, 90, 95, 94, 89, 108, 111, 115, 97, 105, 131, 133, 119, 125, 137, 143, 124, 158, 138, 83, 166, 182, 129, 165, 161, 04, 88, 27, 31, 32, 52, 44, 26, 07, 183, 178, 187 (Rs.100 lakhs per ward)</t>
  </si>
  <si>
    <t>066-17-000059</t>
  </si>
  <si>
    <t xml:space="preserve">Providing Lighting System to Triplican Park at Subramanyanagara in ward no 66 </t>
  </si>
  <si>
    <t>Trees, Parks &amp; Playgrounds</t>
  </si>
  <si>
    <t>P3163</t>
  </si>
  <si>
    <t>Development of parks with Open Gym equipments at ward No.66</t>
  </si>
  <si>
    <t>066-17-000091</t>
  </si>
  <si>
    <t>Solid Waste Management works in W N 66</t>
  </si>
  <si>
    <t>066-17-000048</t>
  </si>
  <si>
    <t xml:space="preserve">Supplying of Emusion for Potholes filling for the year 2016-17 in Ward No. 66-Subramanyanagara. </t>
  </si>
  <si>
    <t xml:space="preserve">H G Rajesh </t>
  </si>
  <si>
    <t>066-17-000051</t>
  </si>
  <si>
    <t>Improvements to Drain and Culverts at 5th to 9th cross A-Block and Surrounding area in Ward No. 66-Subramanyanagara</t>
  </si>
  <si>
    <t>066-17-000039</t>
  </si>
  <si>
    <t>Emergency work in B-Block in ward No-66, Subramanyanagar.</t>
  </si>
  <si>
    <t xml:space="preserve"> Nischal K L</t>
  </si>
  <si>
    <t>March</t>
  </si>
  <si>
    <t>066-18-000045</t>
  </si>
  <si>
    <t>Distribution of Modern Dutbins in ward no 66 Subramanyanagar</t>
  </si>
  <si>
    <t>P3298</t>
  </si>
  <si>
    <t>14th Finance Commission Works - SWM Works</t>
  </si>
  <si>
    <t>066-18-000049</t>
  </si>
  <si>
    <t>Providing street lights and Maintenance in ward no 66 Subramanyanagara</t>
  </si>
  <si>
    <t>Executive Engineer 2 KRIDL</t>
  </si>
  <si>
    <t>P3290</t>
  </si>
  <si>
    <t>14th Finance Commission Works - Providing Street Lights and Maintenance</t>
  </si>
  <si>
    <t>066-17-000047</t>
  </si>
  <si>
    <t>Depot. Collecting for the Year 2016-2017 in Ward No. 66-Subramanyanagara.</t>
  </si>
  <si>
    <t xml:space="preserve">Nischal K Lakshman </t>
  </si>
  <si>
    <t>066-17-000088</t>
  </si>
  <si>
    <t>Providing CC Camera at Garbage Block Spots in ward no 66</t>
  </si>
  <si>
    <t>Crime &amp; Safety</t>
  </si>
  <si>
    <t>J Naveen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</si>
</sst>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tabSelected="1" workbookViewId="0">
      <pane ySplit="1" topLeftCell="A2" activePane="bottomLeft" state="frozen"/>
      <selection activeCell="H1" sqref="H1"/>
      <selection pane="bottomLeft" activeCell="D8" sqref="D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63</v>
      </c>
      <c r="B2" s="9" t="s">
        <v>33</v>
      </c>
      <c r="C2" s="10">
        <v>43194</v>
      </c>
      <c r="D2" s="11">
        <v>66</v>
      </c>
      <c r="E2" s="12" t="s">
        <v>34</v>
      </c>
      <c r="F2" s="12" t="s">
        <v>35</v>
      </c>
      <c r="G2" s="12" t="s">
        <v>35</v>
      </c>
      <c r="H2" s="12" t="s">
        <v>36</v>
      </c>
      <c r="I2" s="11" t="s">
        <v>37</v>
      </c>
      <c r="J2" s="12" t="s">
        <v>38</v>
      </c>
      <c r="K2" s="13" t="s">
        <v>39</v>
      </c>
      <c r="L2" s="11" t="str">
        <f>"000173"</f>
        <v>000173</v>
      </c>
      <c r="M2" s="10">
        <v>43122</v>
      </c>
      <c r="N2" s="11" t="str">
        <f>"000074"</f>
        <v>000074</v>
      </c>
      <c r="O2" s="10">
        <v>43150</v>
      </c>
      <c r="P2" s="11" t="str">
        <f>"000103"</f>
        <v>000103</v>
      </c>
      <c r="Q2" s="10">
        <v>43154</v>
      </c>
      <c r="R2" s="11">
        <v>17</v>
      </c>
      <c r="S2" s="11" t="str">
        <f>"000022"</f>
        <v>000022</v>
      </c>
      <c r="T2" s="10">
        <v>43191</v>
      </c>
      <c r="U2" s="14">
        <v>80.823449999999994</v>
      </c>
      <c r="V2" s="14">
        <v>2.76505</v>
      </c>
      <c r="W2" s="14">
        <v>78.058400000000006</v>
      </c>
      <c r="X2" s="11">
        <v>1</v>
      </c>
      <c r="Y2" s="10">
        <v>43194</v>
      </c>
      <c r="Z2" s="11">
        <v>8022975610</v>
      </c>
      <c r="AA2" s="12" t="s">
        <v>40</v>
      </c>
      <c r="AB2" s="11" t="s">
        <v>41</v>
      </c>
      <c r="AC2" s="12" t="s">
        <v>42</v>
      </c>
      <c r="AD2" s="11" t="s">
        <v>43</v>
      </c>
      <c r="AE2" s="12" t="s">
        <v>44</v>
      </c>
      <c r="AF2" s="14">
        <v>0.80823449999999997</v>
      </c>
      <c r="AG2" s="11" t="s">
        <v>45</v>
      </c>
    </row>
    <row r="3" spans="1:33" x14ac:dyDescent="0.2">
      <c r="A3" s="8">
        <v>64</v>
      </c>
      <c r="B3" s="9" t="s">
        <v>33</v>
      </c>
      <c r="C3" s="10">
        <v>43194</v>
      </c>
      <c r="D3" s="11">
        <v>66</v>
      </c>
      <c r="E3" s="12" t="s">
        <v>34</v>
      </c>
      <c r="F3" s="12" t="s">
        <v>35</v>
      </c>
      <c r="G3" s="12" t="s">
        <v>35</v>
      </c>
      <c r="H3" s="12" t="s">
        <v>36</v>
      </c>
      <c r="I3" s="11" t="s">
        <v>46</v>
      </c>
      <c r="J3" s="12" t="s">
        <v>47</v>
      </c>
      <c r="K3" s="13" t="s">
        <v>39</v>
      </c>
      <c r="L3" s="11" t="str">
        <f>"000172"</f>
        <v>000172</v>
      </c>
      <c r="M3" s="10">
        <v>43122</v>
      </c>
      <c r="N3" s="11" t="str">
        <f>"000073"</f>
        <v>000073</v>
      </c>
      <c r="O3" s="10">
        <v>43150</v>
      </c>
      <c r="P3" s="11" t="str">
        <f>"000104"</f>
        <v>000104</v>
      </c>
      <c r="Q3" s="10">
        <v>43154</v>
      </c>
      <c r="R3" s="11">
        <v>17</v>
      </c>
      <c r="S3" s="11" t="str">
        <f>"000023"</f>
        <v>000023</v>
      </c>
      <c r="T3" s="10">
        <v>43191</v>
      </c>
      <c r="U3" s="14">
        <v>57.695399999999999</v>
      </c>
      <c r="V3" s="14">
        <v>1.9717</v>
      </c>
      <c r="W3" s="14">
        <v>55.723700000000001</v>
      </c>
      <c r="X3" s="11">
        <v>1</v>
      </c>
      <c r="Y3" s="10">
        <v>43194</v>
      </c>
      <c r="Z3" s="11">
        <v>8022975610</v>
      </c>
      <c r="AA3" s="12" t="s">
        <v>40</v>
      </c>
      <c r="AB3" s="11" t="s">
        <v>41</v>
      </c>
      <c r="AC3" s="12" t="s">
        <v>42</v>
      </c>
      <c r="AD3" s="11" t="s">
        <v>43</v>
      </c>
      <c r="AE3" s="12" t="s">
        <v>44</v>
      </c>
      <c r="AF3" s="14">
        <v>0.57695399999999997</v>
      </c>
      <c r="AG3" s="11" t="s">
        <v>45</v>
      </c>
    </row>
    <row r="4" spans="1:33" x14ac:dyDescent="0.2">
      <c r="A4" s="8">
        <v>65</v>
      </c>
      <c r="B4" s="9" t="s">
        <v>33</v>
      </c>
      <c r="C4" s="10">
        <v>43194</v>
      </c>
      <c r="D4" s="11">
        <v>66</v>
      </c>
      <c r="E4" s="12" t="s">
        <v>34</v>
      </c>
      <c r="F4" s="12" t="s">
        <v>35</v>
      </c>
      <c r="G4" s="12" t="s">
        <v>35</v>
      </c>
      <c r="H4" s="12" t="s">
        <v>36</v>
      </c>
      <c r="I4" s="11" t="s">
        <v>48</v>
      </c>
      <c r="J4" s="12" t="s">
        <v>49</v>
      </c>
      <c r="K4" s="13" t="s">
        <v>39</v>
      </c>
      <c r="L4" s="11" t="str">
        <f>"000168"</f>
        <v>000168</v>
      </c>
      <c r="M4" s="10">
        <v>43122</v>
      </c>
      <c r="N4" s="11" t="str">
        <f>"000072"</f>
        <v>000072</v>
      </c>
      <c r="O4" s="10">
        <v>43150</v>
      </c>
      <c r="P4" s="11" t="str">
        <f>"000102"</f>
        <v>000102</v>
      </c>
      <c r="Q4" s="10">
        <v>43154</v>
      </c>
      <c r="R4" s="11">
        <v>17</v>
      </c>
      <c r="S4" s="11" t="str">
        <f>"000024"</f>
        <v>000024</v>
      </c>
      <c r="T4" s="10">
        <v>43191</v>
      </c>
      <c r="U4" s="14">
        <v>40.388950000000001</v>
      </c>
      <c r="V4" s="14">
        <v>1.3934500000000001</v>
      </c>
      <c r="W4" s="14">
        <v>38.9955</v>
      </c>
      <c r="X4" s="11">
        <v>1</v>
      </c>
      <c r="Y4" s="10">
        <v>43194</v>
      </c>
      <c r="Z4" s="11">
        <v>8022975610</v>
      </c>
      <c r="AA4" s="12" t="s">
        <v>50</v>
      </c>
      <c r="AB4" s="11" t="s">
        <v>41</v>
      </c>
      <c r="AC4" s="12" t="s">
        <v>42</v>
      </c>
      <c r="AD4" s="11" t="s">
        <v>43</v>
      </c>
      <c r="AE4" s="12" t="s">
        <v>44</v>
      </c>
      <c r="AF4" s="14">
        <v>0.40388950000000001</v>
      </c>
      <c r="AG4" s="11" t="s">
        <v>45</v>
      </c>
    </row>
    <row r="5" spans="1:33" x14ac:dyDescent="0.2">
      <c r="A5" s="8">
        <v>190</v>
      </c>
      <c r="B5" s="9" t="s">
        <v>33</v>
      </c>
      <c r="C5" s="10">
        <v>43195</v>
      </c>
      <c r="D5" s="11">
        <v>66</v>
      </c>
      <c r="E5" s="12" t="s">
        <v>34</v>
      </c>
      <c r="F5" s="12" t="s">
        <v>35</v>
      </c>
      <c r="G5" s="12" t="s">
        <v>35</v>
      </c>
      <c r="H5" s="12" t="s">
        <v>36</v>
      </c>
      <c r="I5" s="11" t="s">
        <v>51</v>
      </c>
      <c r="J5" s="12" t="s">
        <v>52</v>
      </c>
      <c r="K5" s="13" t="s">
        <v>39</v>
      </c>
      <c r="L5" s="11" t="str">
        <f>"000254"</f>
        <v>000254</v>
      </c>
      <c r="M5" s="10">
        <v>43170</v>
      </c>
      <c r="N5" s="11" t="str">
        <f>"000003"</f>
        <v>000003</v>
      </c>
      <c r="O5" s="10">
        <v>43206</v>
      </c>
      <c r="P5" s="11" t="str">
        <f>"000002"</f>
        <v>000002</v>
      </c>
      <c r="Q5" s="10">
        <v>43217</v>
      </c>
      <c r="R5" s="11">
        <v>17</v>
      </c>
      <c r="S5" s="11" t="str">
        <f>"001548"</f>
        <v>001548</v>
      </c>
      <c r="T5" s="10">
        <v>43238</v>
      </c>
      <c r="U5" s="14">
        <v>40.069850000000002</v>
      </c>
      <c r="V5" s="14">
        <v>1.3464499999999999</v>
      </c>
      <c r="W5" s="14">
        <v>38.723399999999998</v>
      </c>
      <c r="X5" s="11">
        <v>6</v>
      </c>
      <c r="Y5" s="10">
        <v>43195</v>
      </c>
      <c r="Z5" s="11">
        <v>8022975610</v>
      </c>
      <c r="AA5" s="12" t="s">
        <v>53</v>
      </c>
      <c r="AB5" s="11" t="s">
        <v>41</v>
      </c>
      <c r="AC5" s="12" t="s">
        <v>42</v>
      </c>
      <c r="AD5" s="11" t="s">
        <v>43</v>
      </c>
      <c r="AE5" s="12" t="s">
        <v>44</v>
      </c>
      <c r="AF5" s="14">
        <v>0.40069850000000001</v>
      </c>
      <c r="AG5" s="11" t="s">
        <v>54</v>
      </c>
    </row>
    <row r="6" spans="1:33" x14ac:dyDescent="0.2">
      <c r="A6" s="8">
        <v>519</v>
      </c>
      <c r="B6" s="9" t="s">
        <v>33</v>
      </c>
      <c r="C6" s="10">
        <v>43203</v>
      </c>
      <c r="D6" s="11">
        <v>66</v>
      </c>
      <c r="E6" s="12" t="s">
        <v>34</v>
      </c>
      <c r="F6" s="12" t="s">
        <v>35</v>
      </c>
      <c r="G6" s="12" t="s">
        <v>35</v>
      </c>
      <c r="H6" s="12" t="s">
        <v>36</v>
      </c>
      <c r="I6" s="11" t="s">
        <v>55</v>
      </c>
      <c r="J6" s="12" t="s">
        <v>56</v>
      </c>
      <c r="K6" s="13" t="s">
        <v>57</v>
      </c>
      <c r="L6" s="11" t="str">
        <f>"000049"</f>
        <v>000049</v>
      </c>
      <c r="M6" s="10">
        <v>42704</v>
      </c>
      <c r="N6" s="11" t="str">
        <f>"000088"</f>
        <v>000088</v>
      </c>
      <c r="O6" s="10">
        <v>42725</v>
      </c>
      <c r="P6" s="11" t="str">
        <f>"000198"</f>
        <v>000198</v>
      </c>
      <c r="Q6" s="10">
        <v>42726</v>
      </c>
      <c r="R6" s="11">
        <v>17</v>
      </c>
      <c r="S6" s="11" t="str">
        <f>"000386"</f>
        <v>000386</v>
      </c>
      <c r="T6" s="10">
        <v>43197</v>
      </c>
      <c r="U6" s="14">
        <v>9.9955800000000004</v>
      </c>
      <c r="V6" s="14">
        <v>1.25945</v>
      </c>
      <c r="W6" s="14">
        <v>8.7361299999999993</v>
      </c>
      <c r="X6" s="11">
        <v>20</v>
      </c>
      <c r="Y6" s="10">
        <v>43203</v>
      </c>
      <c r="Z6" s="11">
        <v>9900333496</v>
      </c>
      <c r="AA6" s="12" t="s">
        <v>58</v>
      </c>
      <c r="AB6" s="11" t="s">
        <v>59</v>
      </c>
      <c r="AC6" s="12" t="s">
        <v>60</v>
      </c>
      <c r="AD6" s="11" t="s">
        <v>61</v>
      </c>
      <c r="AE6" s="12" t="s">
        <v>62</v>
      </c>
      <c r="AF6" s="14">
        <v>9.9955799999999997E-2</v>
      </c>
      <c r="AG6" s="11" t="s">
        <v>45</v>
      </c>
    </row>
    <row r="7" spans="1:33" x14ac:dyDescent="0.2">
      <c r="A7" s="8">
        <v>1182</v>
      </c>
      <c r="B7" s="9" t="s">
        <v>63</v>
      </c>
      <c r="C7" s="10">
        <v>43238</v>
      </c>
      <c r="D7" s="11">
        <v>66</v>
      </c>
      <c r="E7" s="12" t="s">
        <v>34</v>
      </c>
      <c r="F7" s="12" t="s">
        <v>35</v>
      </c>
      <c r="G7" s="12" t="s">
        <v>35</v>
      </c>
      <c r="H7" s="12" t="s">
        <v>36</v>
      </c>
      <c r="I7" s="11" t="s">
        <v>64</v>
      </c>
      <c r="J7" s="12" t="s">
        <v>65</v>
      </c>
      <c r="K7" s="13" t="s">
        <v>57</v>
      </c>
      <c r="L7" s="11" t="str">
        <f>"000039"</f>
        <v>000039</v>
      </c>
      <c r="M7" s="10">
        <v>42510</v>
      </c>
      <c r="N7" s="11" t="str">
        <f>"000094"</f>
        <v>000094</v>
      </c>
      <c r="O7" s="10">
        <v>42581</v>
      </c>
      <c r="P7" s="11" t="str">
        <f>"000254"</f>
        <v>000254</v>
      </c>
      <c r="Q7" s="10">
        <v>42581</v>
      </c>
      <c r="R7" s="11">
        <v>16</v>
      </c>
      <c r="S7" s="11" t="str">
        <f>"001426"</f>
        <v>001426</v>
      </c>
      <c r="T7" s="10">
        <v>43236</v>
      </c>
      <c r="U7" s="14">
        <v>6.2542</v>
      </c>
      <c r="V7" s="14">
        <v>0.46045000000000003</v>
      </c>
      <c r="W7" s="14">
        <v>5.7937500000000002</v>
      </c>
      <c r="X7" s="11">
        <v>52</v>
      </c>
      <c r="Y7" s="10">
        <v>43238</v>
      </c>
      <c r="Z7" s="11">
        <v>8022975610</v>
      </c>
      <c r="AA7" s="12" t="s">
        <v>66</v>
      </c>
      <c r="AB7" s="11" t="s">
        <v>67</v>
      </c>
      <c r="AC7" s="12" t="s">
        <v>68</v>
      </c>
      <c r="AD7" s="11" t="s">
        <v>43</v>
      </c>
      <c r="AE7" s="12" t="s">
        <v>44</v>
      </c>
      <c r="AF7" s="14">
        <v>6.2542E-2</v>
      </c>
      <c r="AG7" s="11" t="s">
        <v>45</v>
      </c>
    </row>
    <row r="8" spans="1:33" x14ac:dyDescent="0.2">
      <c r="A8" s="8">
        <v>1309</v>
      </c>
      <c r="B8" s="9" t="s">
        <v>63</v>
      </c>
      <c r="C8" s="10">
        <v>43241</v>
      </c>
      <c r="D8" s="11">
        <v>66</v>
      </c>
      <c r="E8" s="12" t="s">
        <v>34</v>
      </c>
      <c r="F8" s="12" t="s">
        <v>35</v>
      </c>
      <c r="G8" s="12" t="s">
        <v>35</v>
      </c>
      <c r="H8" s="12" t="s">
        <v>36</v>
      </c>
      <c r="I8" s="11" t="s">
        <v>51</v>
      </c>
      <c r="J8" s="12" t="s">
        <v>52</v>
      </c>
      <c r="K8" s="13" t="s">
        <v>39</v>
      </c>
      <c r="L8" s="11" t="str">
        <f>"000254"</f>
        <v>000254</v>
      </c>
      <c r="M8" s="10">
        <v>43170</v>
      </c>
      <c r="N8" s="11" t="str">
        <f>"000003"</f>
        <v>000003</v>
      </c>
      <c r="O8" s="10">
        <v>43206</v>
      </c>
      <c r="P8" s="11" t="str">
        <f>"000002"</f>
        <v>000002</v>
      </c>
      <c r="Q8" s="10">
        <v>43217</v>
      </c>
      <c r="R8" s="11">
        <v>17</v>
      </c>
      <c r="S8" s="11" t="str">
        <f>"001548"</f>
        <v>001548</v>
      </c>
      <c r="T8" s="10">
        <v>43238</v>
      </c>
      <c r="U8" s="14">
        <v>86.746600000000001</v>
      </c>
      <c r="V8" s="14">
        <v>3.2530999999999999</v>
      </c>
      <c r="W8" s="14">
        <v>83.493499999999997</v>
      </c>
      <c r="X8" s="11">
        <v>55</v>
      </c>
      <c r="Y8" s="10">
        <v>43241</v>
      </c>
      <c r="Z8" s="11">
        <v>8022975610</v>
      </c>
      <c r="AA8" s="12" t="s">
        <v>53</v>
      </c>
      <c r="AB8" s="11" t="s">
        <v>41</v>
      </c>
      <c r="AC8" s="12" t="s">
        <v>42</v>
      </c>
      <c r="AD8" s="11" t="s">
        <v>43</v>
      </c>
      <c r="AE8" s="12" t="s">
        <v>44</v>
      </c>
      <c r="AF8" s="14">
        <v>0.86746599999999996</v>
      </c>
      <c r="AG8" s="11" t="s">
        <v>54</v>
      </c>
    </row>
    <row r="9" spans="1:33" x14ac:dyDescent="0.2">
      <c r="A9" s="8">
        <v>2007</v>
      </c>
      <c r="B9" s="9" t="s">
        <v>69</v>
      </c>
      <c r="C9" s="10">
        <v>43262</v>
      </c>
      <c r="D9" s="11">
        <v>66</v>
      </c>
      <c r="E9" s="12" t="s">
        <v>34</v>
      </c>
      <c r="F9" s="12" t="s">
        <v>35</v>
      </c>
      <c r="G9" s="12" t="s">
        <v>35</v>
      </c>
      <c r="H9" s="12" t="s">
        <v>36</v>
      </c>
      <c r="I9" s="11" t="s">
        <v>70</v>
      </c>
      <c r="J9" s="12" t="s">
        <v>71</v>
      </c>
      <c r="K9" s="13" t="s">
        <v>57</v>
      </c>
      <c r="L9" s="11" t="str">
        <f>"000040"</f>
        <v>000040</v>
      </c>
      <c r="M9" s="10">
        <v>42510</v>
      </c>
      <c r="N9" s="11" t="str">
        <f>"000390"</f>
        <v>000390</v>
      </c>
      <c r="O9" s="10">
        <v>42824</v>
      </c>
      <c r="P9" s="11" t="str">
        <f>"000064"</f>
        <v>000064</v>
      </c>
      <c r="Q9" s="10">
        <v>42886</v>
      </c>
      <c r="R9" s="11">
        <v>16</v>
      </c>
      <c r="S9" s="11" t="str">
        <f>"002260"</f>
        <v>002260</v>
      </c>
      <c r="T9" s="10">
        <v>43257</v>
      </c>
      <c r="U9" s="14">
        <v>4.9874499999999999</v>
      </c>
      <c r="V9" s="14">
        <v>0.33234999999999998</v>
      </c>
      <c r="W9" s="14">
        <v>4.6551</v>
      </c>
      <c r="X9" s="11">
        <v>79</v>
      </c>
      <c r="Y9" s="10">
        <v>43262</v>
      </c>
      <c r="Z9" s="11">
        <v>8022975610</v>
      </c>
      <c r="AA9" s="12" t="s">
        <v>72</v>
      </c>
      <c r="AB9" s="11" t="s">
        <v>67</v>
      </c>
      <c r="AC9" s="12" t="s">
        <v>68</v>
      </c>
      <c r="AD9" s="11" t="s">
        <v>43</v>
      </c>
      <c r="AE9" s="12" t="s">
        <v>44</v>
      </c>
      <c r="AF9" s="14">
        <v>4.9874500000000002E-2</v>
      </c>
      <c r="AG9" s="11" t="s">
        <v>45</v>
      </c>
    </row>
    <row r="10" spans="1:33" x14ac:dyDescent="0.2">
      <c r="A10" s="8">
        <v>2534</v>
      </c>
      <c r="B10" s="9" t="s">
        <v>69</v>
      </c>
      <c r="C10" s="10">
        <v>43274</v>
      </c>
      <c r="D10" s="11">
        <v>66</v>
      </c>
      <c r="E10" s="12" t="s">
        <v>34</v>
      </c>
      <c r="F10" s="12" t="s">
        <v>35</v>
      </c>
      <c r="G10" s="12" t="s">
        <v>35</v>
      </c>
      <c r="H10" s="12" t="s">
        <v>36</v>
      </c>
      <c r="I10" s="11" t="s">
        <v>73</v>
      </c>
      <c r="J10" s="12" t="s">
        <v>74</v>
      </c>
      <c r="K10" s="13" t="s">
        <v>39</v>
      </c>
      <c r="L10" s="11" t="str">
        <f>"000011"</f>
        <v>000011</v>
      </c>
      <c r="M10" s="10">
        <v>42569</v>
      </c>
      <c r="N10" s="11" t="str">
        <f>"000216"</f>
        <v>000216</v>
      </c>
      <c r="O10" s="10">
        <v>42671</v>
      </c>
      <c r="P10" s="11" t="str">
        <f>"000406"</f>
        <v>000406</v>
      </c>
      <c r="Q10" s="10">
        <v>42671</v>
      </c>
      <c r="R10" s="11">
        <v>16</v>
      </c>
      <c r="S10" s="11" t="str">
        <f>"002865"</f>
        <v>002865</v>
      </c>
      <c r="T10" s="10">
        <v>43273</v>
      </c>
      <c r="U10" s="14">
        <v>7.8563499999999999</v>
      </c>
      <c r="V10" s="14">
        <v>0.55384999999999995</v>
      </c>
      <c r="W10" s="14">
        <v>7.3025000000000002</v>
      </c>
      <c r="X10" s="11">
        <v>99</v>
      </c>
      <c r="Y10" s="10">
        <v>43274</v>
      </c>
      <c r="Z10" s="11">
        <v>9900025678</v>
      </c>
      <c r="AA10" s="12" t="s">
        <v>75</v>
      </c>
      <c r="AB10" s="11" t="s">
        <v>67</v>
      </c>
      <c r="AC10" s="12" t="s">
        <v>68</v>
      </c>
      <c r="AD10" s="11" t="s">
        <v>43</v>
      </c>
      <c r="AE10" s="12" t="s">
        <v>44</v>
      </c>
      <c r="AF10" s="14">
        <v>7.8563499999999994E-2</v>
      </c>
      <c r="AG10" s="11" t="s">
        <v>45</v>
      </c>
    </row>
    <row r="11" spans="1:33" x14ac:dyDescent="0.2">
      <c r="A11" s="8">
        <v>2535</v>
      </c>
      <c r="B11" s="9" t="s">
        <v>69</v>
      </c>
      <c r="C11" s="10">
        <v>43274</v>
      </c>
      <c r="D11" s="11">
        <v>66</v>
      </c>
      <c r="E11" s="12" t="s">
        <v>34</v>
      </c>
      <c r="F11" s="12" t="s">
        <v>35</v>
      </c>
      <c r="G11" s="12" t="s">
        <v>35</v>
      </c>
      <c r="H11" s="12" t="s">
        <v>36</v>
      </c>
      <c r="I11" s="11" t="s">
        <v>76</v>
      </c>
      <c r="J11" s="12" t="s">
        <v>77</v>
      </c>
      <c r="K11" s="13" t="s">
        <v>39</v>
      </c>
      <c r="L11" s="11" t="str">
        <f>"000020"</f>
        <v>000020</v>
      </c>
      <c r="M11" s="10">
        <v>42569</v>
      </c>
      <c r="N11" s="11" t="str">
        <f>"000218"</f>
        <v>000218</v>
      </c>
      <c r="O11" s="10">
        <v>42671</v>
      </c>
      <c r="P11" s="11" t="str">
        <f>"000407"</f>
        <v>000407</v>
      </c>
      <c r="Q11" s="10">
        <v>42671</v>
      </c>
      <c r="R11" s="11">
        <v>16</v>
      </c>
      <c r="S11" s="11" t="str">
        <f>"002866"</f>
        <v>002866</v>
      </c>
      <c r="T11" s="10">
        <v>43273</v>
      </c>
      <c r="U11" s="14">
        <v>7.0379500000000004</v>
      </c>
      <c r="V11" s="14">
        <v>0.52075000000000005</v>
      </c>
      <c r="W11" s="14">
        <v>6.5171999999999999</v>
      </c>
      <c r="X11" s="11">
        <v>99</v>
      </c>
      <c r="Y11" s="10">
        <v>43274</v>
      </c>
      <c r="Z11" s="11">
        <v>8022975610</v>
      </c>
      <c r="AA11" s="12" t="s">
        <v>78</v>
      </c>
      <c r="AB11" s="11" t="s">
        <v>67</v>
      </c>
      <c r="AC11" s="12" t="s">
        <v>68</v>
      </c>
      <c r="AD11" s="11" t="s">
        <v>43</v>
      </c>
      <c r="AE11" s="12" t="s">
        <v>44</v>
      </c>
      <c r="AF11" s="14">
        <v>7.0379499999999998E-2</v>
      </c>
      <c r="AG11" s="11" t="s">
        <v>45</v>
      </c>
    </row>
    <row r="12" spans="1:33" x14ac:dyDescent="0.2">
      <c r="A12" s="8">
        <v>3156</v>
      </c>
      <c r="B12" s="9" t="s">
        <v>79</v>
      </c>
      <c r="C12" s="10">
        <v>43290</v>
      </c>
      <c r="D12" s="11">
        <v>66</v>
      </c>
      <c r="E12" s="12" t="s">
        <v>34</v>
      </c>
      <c r="F12" s="12" t="s">
        <v>35</v>
      </c>
      <c r="G12" s="12" t="s">
        <v>35</v>
      </c>
      <c r="H12" s="12" t="s">
        <v>36</v>
      </c>
      <c r="I12" s="11" t="s">
        <v>80</v>
      </c>
      <c r="J12" s="12" t="s">
        <v>81</v>
      </c>
      <c r="K12" s="13" t="s">
        <v>39</v>
      </c>
      <c r="L12" s="11" t="str">
        <f>"000017"</f>
        <v>000017</v>
      </c>
      <c r="M12" s="10">
        <v>42488</v>
      </c>
      <c r="N12" s="11" t="str">
        <f>"000227"</f>
        <v>000227</v>
      </c>
      <c r="O12" s="10">
        <v>42704</v>
      </c>
      <c r="P12" s="11" t="str">
        <f>"000427"</f>
        <v>000427</v>
      </c>
      <c r="Q12" s="10">
        <v>42718</v>
      </c>
      <c r="R12" s="11">
        <v>16</v>
      </c>
      <c r="S12" s="11" t="str">
        <f>"003377"</f>
        <v>003377</v>
      </c>
      <c r="T12" s="10">
        <v>43288</v>
      </c>
      <c r="U12" s="14">
        <v>4.3688500000000001</v>
      </c>
      <c r="V12" s="14">
        <v>0.31369999999999998</v>
      </c>
      <c r="W12" s="14">
        <v>4.0551500000000003</v>
      </c>
      <c r="X12" s="11">
        <v>117</v>
      </c>
      <c r="Y12" s="10">
        <v>43290</v>
      </c>
      <c r="Z12" s="11">
        <v>9900015678</v>
      </c>
      <c r="AA12" s="12" t="s">
        <v>78</v>
      </c>
      <c r="AB12" s="11" t="s">
        <v>67</v>
      </c>
      <c r="AC12" s="12" t="s">
        <v>68</v>
      </c>
      <c r="AD12" s="11" t="s">
        <v>43</v>
      </c>
      <c r="AE12" s="12" t="s">
        <v>44</v>
      </c>
      <c r="AF12" s="14">
        <v>4.3688499999999998E-2</v>
      </c>
      <c r="AG12" s="11" t="s">
        <v>45</v>
      </c>
    </row>
    <row r="13" spans="1:33" x14ac:dyDescent="0.2">
      <c r="A13" s="8">
        <v>3728</v>
      </c>
      <c r="B13" s="9" t="s">
        <v>79</v>
      </c>
      <c r="C13" s="10">
        <v>43301</v>
      </c>
      <c r="D13" s="11">
        <v>66</v>
      </c>
      <c r="E13" s="12" t="s">
        <v>34</v>
      </c>
      <c r="F13" s="12" t="s">
        <v>35</v>
      </c>
      <c r="G13" s="12" t="s">
        <v>35</v>
      </c>
      <c r="H13" s="12" t="s">
        <v>36</v>
      </c>
      <c r="I13" s="11" t="s">
        <v>82</v>
      </c>
      <c r="J13" s="12" t="s">
        <v>83</v>
      </c>
      <c r="K13" s="13" t="s">
        <v>39</v>
      </c>
      <c r="L13" s="11" t="str">
        <f>"000022"</f>
        <v>000022</v>
      </c>
      <c r="M13" s="10">
        <v>42940</v>
      </c>
      <c r="N13" s="11" t="str">
        <f>"000114"</f>
        <v>000114</v>
      </c>
      <c r="O13" s="10">
        <v>43174</v>
      </c>
      <c r="P13" s="11" t="str">
        <f>"000142"</f>
        <v>000142</v>
      </c>
      <c r="Q13" s="10">
        <v>43174</v>
      </c>
      <c r="R13" s="11">
        <v>16</v>
      </c>
      <c r="S13" s="11" t="str">
        <f>"004041"</f>
        <v>004041</v>
      </c>
      <c r="T13" s="10">
        <v>43301</v>
      </c>
      <c r="U13" s="14">
        <v>15.95914</v>
      </c>
      <c r="V13" s="14">
        <v>1.61188</v>
      </c>
      <c r="W13" s="14">
        <v>14.34726</v>
      </c>
      <c r="X13" s="11">
        <v>134</v>
      </c>
      <c r="Y13" s="10">
        <v>43301</v>
      </c>
      <c r="Z13" s="11">
        <v>9448069096</v>
      </c>
      <c r="AA13" s="12" t="s">
        <v>84</v>
      </c>
      <c r="AB13" s="11" t="s">
        <v>85</v>
      </c>
      <c r="AC13" s="12" t="s">
        <v>86</v>
      </c>
      <c r="AD13" s="11" t="s">
        <v>61</v>
      </c>
      <c r="AE13" s="12" t="s">
        <v>62</v>
      </c>
      <c r="AF13" s="14">
        <v>0.15959139999999999</v>
      </c>
      <c r="AG13" s="11" t="s">
        <v>45</v>
      </c>
    </row>
    <row r="14" spans="1:33" x14ac:dyDescent="0.2">
      <c r="A14" s="8">
        <v>3989</v>
      </c>
      <c r="B14" s="9" t="s">
        <v>79</v>
      </c>
      <c r="C14" s="10">
        <v>43307</v>
      </c>
      <c r="D14" s="11">
        <v>66</v>
      </c>
      <c r="E14" s="12" t="s">
        <v>34</v>
      </c>
      <c r="F14" s="12" t="s">
        <v>35</v>
      </c>
      <c r="G14" s="12" t="s">
        <v>35</v>
      </c>
      <c r="H14" s="12" t="s">
        <v>36</v>
      </c>
      <c r="I14" s="11" t="s">
        <v>87</v>
      </c>
      <c r="J14" s="12" t="s">
        <v>88</v>
      </c>
      <c r="K14" s="13" t="s">
        <v>89</v>
      </c>
      <c r="L14" s="11" t="str">
        <f>"000095"</f>
        <v>000095</v>
      </c>
      <c r="M14" s="10">
        <v>42431</v>
      </c>
      <c r="N14" s="11" t="str">
        <f>"000198"</f>
        <v>000198</v>
      </c>
      <c r="O14" s="10">
        <v>42642</v>
      </c>
      <c r="P14" s="11" t="str">
        <f>"000390"</f>
        <v>000390</v>
      </c>
      <c r="Q14" s="10">
        <v>42670</v>
      </c>
      <c r="R14" s="11">
        <v>16</v>
      </c>
      <c r="S14" s="11" t="str">
        <f>"010332"</f>
        <v>010332</v>
      </c>
      <c r="T14" s="10">
        <v>43166</v>
      </c>
      <c r="U14" s="14">
        <v>4.5682</v>
      </c>
      <c r="V14" s="14">
        <v>0.30020000000000002</v>
      </c>
      <c r="W14" s="14">
        <v>4.2679999999999998</v>
      </c>
      <c r="X14" s="11">
        <v>142</v>
      </c>
      <c r="Y14" s="10">
        <v>43307</v>
      </c>
      <c r="Z14" s="11">
        <v>9986515460</v>
      </c>
      <c r="AA14" s="12" t="s">
        <v>90</v>
      </c>
      <c r="AB14" s="11" t="s">
        <v>67</v>
      </c>
      <c r="AC14" s="12" t="s">
        <v>68</v>
      </c>
      <c r="AD14" s="11" t="s">
        <v>43</v>
      </c>
      <c r="AE14" s="12" t="s">
        <v>44</v>
      </c>
      <c r="AF14" s="14">
        <v>4.5682E-2</v>
      </c>
      <c r="AG14" s="11" t="s">
        <v>45</v>
      </c>
    </row>
    <row r="15" spans="1:33" x14ac:dyDescent="0.2">
      <c r="A15" s="8">
        <v>4278</v>
      </c>
      <c r="B15" s="9" t="s">
        <v>91</v>
      </c>
      <c r="C15" s="10">
        <v>43315</v>
      </c>
      <c r="D15" s="11">
        <v>66</v>
      </c>
      <c r="E15" s="12" t="s">
        <v>34</v>
      </c>
      <c r="F15" s="12" t="s">
        <v>35</v>
      </c>
      <c r="G15" s="12" t="s">
        <v>35</v>
      </c>
      <c r="H15" s="12" t="s">
        <v>36</v>
      </c>
      <c r="I15" s="11" t="s">
        <v>92</v>
      </c>
      <c r="J15" s="12" t="s">
        <v>93</v>
      </c>
      <c r="K15" s="13" t="s">
        <v>94</v>
      </c>
      <c r="L15" s="11" t="str">
        <f>"000016"</f>
        <v>000016</v>
      </c>
      <c r="M15" s="10">
        <v>42569</v>
      </c>
      <c r="N15" s="11" t="str">
        <f>"000294"</f>
        <v>000294</v>
      </c>
      <c r="O15" s="10">
        <v>42734</v>
      </c>
      <c r="P15" s="11" t="str">
        <f>"000510"</f>
        <v>000510</v>
      </c>
      <c r="Q15" s="10">
        <v>42766</v>
      </c>
      <c r="R15" s="11">
        <v>16</v>
      </c>
      <c r="S15" s="11" t="str">
        <f>"004500"</f>
        <v>004500</v>
      </c>
      <c r="T15" s="10">
        <v>43308</v>
      </c>
      <c r="U15" s="14">
        <v>5.3198999999999996</v>
      </c>
      <c r="V15" s="14">
        <v>0.377</v>
      </c>
      <c r="W15" s="14">
        <v>4.9428999999999998</v>
      </c>
      <c r="X15" s="11">
        <v>152</v>
      </c>
      <c r="Y15" s="10">
        <v>43315</v>
      </c>
      <c r="Z15" s="11">
        <v>9900015678</v>
      </c>
      <c r="AA15" s="12" t="s">
        <v>95</v>
      </c>
      <c r="AB15" s="11" t="s">
        <v>67</v>
      </c>
      <c r="AC15" s="12" t="s">
        <v>68</v>
      </c>
      <c r="AD15" s="11" t="s">
        <v>43</v>
      </c>
      <c r="AE15" s="12" t="s">
        <v>44</v>
      </c>
      <c r="AF15" s="14">
        <v>5.3198999999999996E-2</v>
      </c>
      <c r="AG15" s="11" t="s">
        <v>45</v>
      </c>
    </row>
    <row r="16" spans="1:33" x14ac:dyDescent="0.2">
      <c r="A16" s="8">
        <v>4448</v>
      </c>
      <c r="B16" s="9" t="s">
        <v>91</v>
      </c>
      <c r="C16" s="10">
        <v>43318</v>
      </c>
      <c r="D16" s="11">
        <v>66</v>
      </c>
      <c r="E16" s="12" t="s">
        <v>34</v>
      </c>
      <c r="F16" s="12" t="s">
        <v>35</v>
      </c>
      <c r="G16" s="12" t="s">
        <v>35</v>
      </c>
      <c r="H16" s="12" t="s">
        <v>36</v>
      </c>
      <c r="I16" s="11" t="s">
        <v>96</v>
      </c>
      <c r="J16" s="12" t="s">
        <v>97</v>
      </c>
      <c r="K16" s="13" t="s">
        <v>94</v>
      </c>
      <c r="L16" s="11" t="str">
        <f>"000036"</f>
        <v>000036</v>
      </c>
      <c r="M16" s="10">
        <v>42503</v>
      </c>
      <c r="N16" s="11" t="str">
        <f>"000296"</f>
        <v>000296</v>
      </c>
      <c r="O16" s="10">
        <v>42760</v>
      </c>
      <c r="P16" s="11" t="str">
        <f>"000603"</f>
        <v>000603</v>
      </c>
      <c r="Q16" s="10">
        <v>42786</v>
      </c>
      <c r="R16" s="11">
        <v>16</v>
      </c>
      <c r="S16" s="11" t="str">
        <f>"004628"</f>
        <v>004628</v>
      </c>
      <c r="T16" s="10">
        <v>43313</v>
      </c>
      <c r="U16" s="14">
        <v>5.0441500000000001</v>
      </c>
      <c r="V16" s="14">
        <v>0.60894999999999999</v>
      </c>
      <c r="W16" s="14">
        <v>4.4352</v>
      </c>
      <c r="X16" s="11">
        <v>159</v>
      </c>
      <c r="Y16" s="10">
        <v>43318</v>
      </c>
      <c r="Z16" s="11">
        <v>9886296777</v>
      </c>
      <c r="AA16" s="12" t="s">
        <v>98</v>
      </c>
      <c r="AB16" s="11" t="s">
        <v>67</v>
      </c>
      <c r="AC16" s="12" t="s">
        <v>68</v>
      </c>
      <c r="AD16" s="11" t="s">
        <v>43</v>
      </c>
      <c r="AE16" s="12" t="s">
        <v>44</v>
      </c>
      <c r="AF16" s="14">
        <v>5.04415E-2</v>
      </c>
      <c r="AG16" s="11" t="s">
        <v>45</v>
      </c>
    </row>
    <row r="17" spans="1:33" x14ac:dyDescent="0.2">
      <c r="A17" s="8">
        <v>4449</v>
      </c>
      <c r="B17" s="9" t="s">
        <v>91</v>
      </c>
      <c r="C17" s="10">
        <v>43318</v>
      </c>
      <c r="D17" s="11">
        <v>66</v>
      </c>
      <c r="E17" s="12" t="s">
        <v>34</v>
      </c>
      <c r="F17" s="12" t="s">
        <v>35</v>
      </c>
      <c r="G17" s="12" t="s">
        <v>35</v>
      </c>
      <c r="H17" s="12" t="s">
        <v>36</v>
      </c>
      <c r="I17" s="11" t="s">
        <v>99</v>
      </c>
      <c r="J17" s="12" t="s">
        <v>100</v>
      </c>
      <c r="K17" s="13" t="s">
        <v>94</v>
      </c>
      <c r="L17" s="11" t="str">
        <f>"000015"</f>
        <v>000015</v>
      </c>
      <c r="M17" s="10">
        <v>42569</v>
      </c>
      <c r="N17" s="11" t="str">
        <f>"000360"</f>
        <v>000360</v>
      </c>
      <c r="O17" s="10">
        <v>42760</v>
      </c>
      <c r="P17" s="11" t="str">
        <f>"000604"</f>
        <v>000604</v>
      </c>
      <c r="Q17" s="10">
        <v>42787</v>
      </c>
      <c r="R17" s="11">
        <v>16</v>
      </c>
      <c r="S17" s="11" t="str">
        <f>"004629"</f>
        <v>004629</v>
      </c>
      <c r="T17" s="10">
        <v>43313</v>
      </c>
      <c r="U17" s="14">
        <v>4.1013999999999999</v>
      </c>
      <c r="V17" s="14">
        <v>0.30149999999999999</v>
      </c>
      <c r="W17" s="14">
        <v>3.7999000000000001</v>
      </c>
      <c r="X17" s="11">
        <v>159</v>
      </c>
      <c r="Y17" s="10">
        <v>43318</v>
      </c>
      <c r="Z17" s="11">
        <v>9900015678</v>
      </c>
      <c r="AA17" s="12" t="s">
        <v>95</v>
      </c>
      <c r="AB17" s="11" t="s">
        <v>67</v>
      </c>
      <c r="AC17" s="12" t="s">
        <v>68</v>
      </c>
      <c r="AD17" s="11" t="s">
        <v>43</v>
      </c>
      <c r="AE17" s="12" t="s">
        <v>44</v>
      </c>
      <c r="AF17" s="14">
        <v>4.1014000000000002E-2</v>
      </c>
      <c r="AG17" s="11" t="s">
        <v>45</v>
      </c>
    </row>
    <row r="18" spans="1:33" x14ac:dyDescent="0.2">
      <c r="A18" s="8">
        <v>4798</v>
      </c>
      <c r="B18" s="9" t="s">
        <v>91</v>
      </c>
      <c r="C18" s="10">
        <v>43326</v>
      </c>
      <c r="D18" s="11">
        <v>66</v>
      </c>
      <c r="E18" s="12" t="s">
        <v>34</v>
      </c>
      <c r="F18" s="12" t="s">
        <v>35</v>
      </c>
      <c r="G18" s="12" t="s">
        <v>35</v>
      </c>
      <c r="H18" s="12" t="s">
        <v>36</v>
      </c>
      <c r="I18" s="11" t="s">
        <v>101</v>
      </c>
      <c r="J18" s="12" t="s">
        <v>102</v>
      </c>
      <c r="K18" s="13" t="s">
        <v>94</v>
      </c>
      <c r="L18" s="11" t="str">
        <f>"000080"</f>
        <v>000080</v>
      </c>
      <c r="M18" s="10">
        <v>42429</v>
      </c>
      <c r="N18" s="11" t="str">
        <f>"000371"</f>
        <v>000371</v>
      </c>
      <c r="O18" s="10">
        <v>42794</v>
      </c>
      <c r="P18" s="11" t="str">
        <f>"000616"</f>
        <v>000616</v>
      </c>
      <c r="Q18" s="10">
        <v>42794</v>
      </c>
      <c r="R18" s="11">
        <v>16</v>
      </c>
      <c r="S18" s="11" t="str">
        <f>"004918"</f>
        <v>004918</v>
      </c>
      <c r="T18" s="10">
        <v>43318</v>
      </c>
      <c r="U18" s="14">
        <v>4.5833500000000003</v>
      </c>
      <c r="V18" s="14">
        <v>0.33939999999999998</v>
      </c>
      <c r="W18" s="14">
        <v>4.2439499999999999</v>
      </c>
      <c r="X18" s="11">
        <v>170</v>
      </c>
      <c r="Y18" s="10">
        <v>43326</v>
      </c>
      <c r="Z18" s="11">
        <v>8022975610</v>
      </c>
      <c r="AA18" s="12" t="s">
        <v>103</v>
      </c>
      <c r="AB18" s="11" t="s">
        <v>67</v>
      </c>
      <c r="AC18" s="12" t="s">
        <v>68</v>
      </c>
      <c r="AD18" s="11" t="s">
        <v>43</v>
      </c>
      <c r="AE18" s="12" t="s">
        <v>44</v>
      </c>
      <c r="AF18" s="14">
        <v>4.5833499999999999E-2</v>
      </c>
      <c r="AG18" s="11" t="s">
        <v>45</v>
      </c>
    </row>
    <row r="19" spans="1:33" x14ac:dyDescent="0.2">
      <c r="A19" s="8">
        <v>5416</v>
      </c>
      <c r="B19" s="9" t="s">
        <v>104</v>
      </c>
      <c r="C19" s="10">
        <v>43354</v>
      </c>
      <c r="D19" s="11">
        <v>66</v>
      </c>
      <c r="E19" s="12" t="s">
        <v>34</v>
      </c>
      <c r="F19" s="12" t="s">
        <v>35</v>
      </c>
      <c r="G19" s="12" t="s">
        <v>35</v>
      </c>
      <c r="H19" s="12" t="s">
        <v>36</v>
      </c>
      <c r="I19" s="11" t="s">
        <v>105</v>
      </c>
      <c r="J19" s="12" t="s">
        <v>106</v>
      </c>
      <c r="K19" s="13" t="s">
        <v>57</v>
      </c>
      <c r="L19" s="11" t="str">
        <f>"000263"</f>
        <v>000263</v>
      </c>
      <c r="M19" s="10">
        <v>43330</v>
      </c>
      <c r="N19" s="11" t="str">
        <f>"000040"</f>
        <v>000040</v>
      </c>
      <c r="O19" s="10">
        <v>43333</v>
      </c>
      <c r="P19" s="11" t="str">
        <f>"000147"</f>
        <v>000147</v>
      </c>
      <c r="Q19" s="10">
        <v>43339</v>
      </c>
      <c r="R19" s="11">
        <v>18</v>
      </c>
      <c r="S19" s="11" t="str">
        <f>"005720"</f>
        <v>005720</v>
      </c>
      <c r="T19" s="10">
        <v>43353</v>
      </c>
      <c r="U19" s="14">
        <v>4.8662999999999998</v>
      </c>
      <c r="V19" s="14">
        <v>0.39715</v>
      </c>
      <c r="W19" s="14">
        <v>4.46915</v>
      </c>
      <c r="X19" s="11">
        <v>199</v>
      </c>
      <c r="Y19" s="10">
        <v>43354</v>
      </c>
      <c r="Z19" s="11">
        <v>8022975610</v>
      </c>
      <c r="AA19" s="12" t="s">
        <v>107</v>
      </c>
      <c r="AB19" s="11" t="s">
        <v>108</v>
      </c>
      <c r="AC19" s="12" t="s">
        <v>109</v>
      </c>
      <c r="AD19" s="11" t="s">
        <v>43</v>
      </c>
      <c r="AE19" s="12" t="s">
        <v>44</v>
      </c>
      <c r="AF19" s="14">
        <f t="shared" ref="AF19:AF43" si="0">U19/100</f>
        <v>4.8662999999999998E-2</v>
      </c>
      <c r="AG19" s="11" t="s">
        <v>110</v>
      </c>
    </row>
    <row r="20" spans="1:33" x14ac:dyDescent="0.2">
      <c r="A20" s="8">
        <v>5653</v>
      </c>
      <c r="B20" s="9" t="s">
        <v>104</v>
      </c>
      <c r="C20" s="10">
        <v>43370</v>
      </c>
      <c r="D20" s="11">
        <v>66</v>
      </c>
      <c r="E20" s="12" t="s">
        <v>34</v>
      </c>
      <c r="F20" s="12" t="s">
        <v>35</v>
      </c>
      <c r="G20" s="12" t="s">
        <v>35</v>
      </c>
      <c r="H20" s="12" t="s">
        <v>36</v>
      </c>
      <c r="I20" s="11" t="s">
        <v>111</v>
      </c>
      <c r="J20" s="12" t="s">
        <v>112</v>
      </c>
      <c r="K20" s="13" t="s">
        <v>113</v>
      </c>
      <c r="L20" s="11" t="str">
        <f>"000086"</f>
        <v>000086</v>
      </c>
      <c r="M20" s="10">
        <v>43055</v>
      </c>
      <c r="N20" s="11" t="str">
        <f>"000023"</f>
        <v>000023</v>
      </c>
      <c r="O20" s="10">
        <v>43061</v>
      </c>
      <c r="P20" s="11" t="str">
        <f>"000044"</f>
        <v>000044</v>
      </c>
      <c r="Q20" s="10">
        <v>43068</v>
      </c>
      <c r="R20" s="11">
        <v>16</v>
      </c>
      <c r="S20" s="11" t="str">
        <f>"005956"</f>
        <v>005956</v>
      </c>
      <c r="T20" s="10">
        <v>43368</v>
      </c>
      <c r="U20" s="14">
        <v>9.7940000000000005</v>
      </c>
      <c r="V20" s="14">
        <v>0.97084999999999999</v>
      </c>
      <c r="W20" s="14">
        <v>8.82315</v>
      </c>
      <c r="X20" s="11">
        <v>218</v>
      </c>
      <c r="Y20" s="10">
        <v>43370</v>
      </c>
      <c r="Z20" s="11">
        <v>8022975610</v>
      </c>
      <c r="AA20" s="12" t="s">
        <v>114</v>
      </c>
      <c r="AB20" s="11" t="s">
        <v>115</v>
      </c>
      <c r="AC20" s="12" t="s">
        <v>116</v>
      </c>
      <c r="AD20" s="11" t="s">
        <v>43</v>
      </c>
      <c r="AE20" s="12" t="s">
        <v>44</v>
      </c>
      <c r="AF20" s="14">
        <f t="shared" si="0"/>
        <v>9.7939999999999999E-2</v>
      </c>
      <c r="AG20" s="11" t="s">
        <v>45</v>
      </c>
    </row>
    <row r="21" spans="1:33" x14ac:dyDescent="0.2">
      <c r="A21" s="8">
        <v>6065</v>
      </c>
      <c r="B21" s="9" t="s">
        <v>117</v>
      </c>
      <c r="C21" s="10">
        <v>43385</v>
      </c>
      <c r="D21" s="11">
        <v>66</v>
      </c>
      <c r="E21" s="12" t="s">
        <v>34</v>
      </c>
      <c r="F21" s="12" t="s">
        <v>35</v>
      </c>
      <c r="G21" s="12" t="s">
        <v>35</v>
      </c>
      <c r="H21" s="12" t="s">
        <v>36</v>
      </c>
      <c r="I21" s="11" t="s">
        <v>51</v>
      </c>
      <c r="J21" s="12" t="s">
        <v>52</v>
      </c>
      <c r="K21" s="13" t="s">
        <v>39</v>
      </c>
      <c r="L21" s="11" t="str">
        <f>"000254"</f>
        <v>000254</v>
      </c>
      <c r="M21" s="10">
        <v>43170</v>
      </c>
      <c r="N21" s="11" t="str">
        <f>"000064"</f>
        <v>000064</v>
      </c>
      <c r="O21" s="10">
        <v>43402</v>
      </c>
      <c r="P21" s="11" t="str">
        <f>"000200"</f>
        <v>000200</v>
      </c>
      <c r="Q21" s="10">
        <v>43406</v>
      </c>
      <c r="R21" s="11">
        <v>17</v>
      </c>
      <c r="S21" s="11" t="str">
        <f>"008342"</f>
        <v>008342</v>
      </c>
      <c r="T21" s="10">
        <v>43462</v>
      </c>
      <c r="U21" s="14">
        <v>161.66370000000001</v>
      </c>
      <c r="V21" s="14">
        <v>5.3818999999999999</v>
      </c>
      <c r="W21" s="14">
        <v>156.2818</v>
      </c>
      <c r="X21" s="11">
        <v>233</v>
      </c>
      <c r="Y21" s="10">
        <v>43385</v>
      </c>
      <c r="Z21" s="11">
        <v>8022975610</v>
      </c>
      <c r="AA21" s="12" t="s">
        <v>53</v>
      </c>
      <c r="AB21" s="11" t="s">
        <v>41</v>
      </c>
      <c r="AC21" s="12" t="s">
        <v>42</v>
      </c>
      <c r="AD21" s="11" t="s">
        <v>43</v>
      </c>
      <c r="AE21" s="12" t="s">
        <v>44</v>
      </c>
      <c r="AF21" s="14">
        <f t="shared" si="0"/>
        <v>1.6166370000000001</v>
      </c>
      <c r="AG21" s="11" t="s">
        <v>54</v>
      </c>
    </row>
    <row r="22" spans="1:33" x14ac:dyDescent="0.2">
      <c r="A22" s="8">
        <v>7068</v>
      </c>
      <c r="B22" s="9" t="s">
        <v>117</v>
      </c>
      <c r="C22" s="10">
        <v>43404</v>
      </c>
      <c r="D22" s="11">
        <v>66</v>
      </c>
      <c r="E22" s="12" t="s">
        <v>34</v>
      </c>
      <c r="F22" s="12" t="s">
        <v>35</v>
      </c>
      <c r="G22" s="12" t="s">
        <v>35</v>
      </c>
      <c r="H22" s="12" t="s">
        <v>36</v>
      </c>
      <c r="I22" s="11" t="s">
        <v>118</v>
      </c>
      <c r="J22" s="12" t="s">
        <v>119</v>
      </c>
      <c r="K22" s="13" t="s">
        <v>120</v>
      </c>
      <c r="L22" s="11" t="str">
        <f>"000101"</f>
        <v>000101</v>
      </c>
      <c r="M22" s="10">
        <v>43252</v>
      </c>
      <c r="N22" s="11" t="str">
        <f>"000014"</f>
        <v>000014</v>
      </c>
      <c r="O22" s="10">
        <v>43253</v>
      </c>
      <c r="P22" s="11" t="str">
        <f>"000081"</f>
        <v>000081</v>
      </c>
      <c r="Q22" s="10">
        <v>43258</v>
      </c>
      <c r="R22" s="11">
        <v>18</v>
      </c>
      <c r="S22" s="11" t="str">
        <f>"007160"</f>
        <v>007160</v>
      </c>
      <c r="T22" s="10">
        <v>43403</v>
      </c>
      <c r="U22" s="14">
        <v>8.9069500000000001</v>
      </c>
      <c r="V22" s="14">
        <v>0.84694999999999998</v>
      </c>
      <c r="W22" s="14">
        <v>8.06</v>
      </c>
      <c r="X22" s="11">
        <v>260</v>
      </c>
      <c r="Y22" s="10">
        <v>43404</v>
      </c>
      <c r="Z22" s="11">
        <v>8022975610</v>
      </c>
      <c r="AA22" s="12" t="s">
        <v>107</v>
      </c>
      <c r="AB22" s="11" t="s">
        <v>121</v>
      </c>
      <c r="AC22" s="12" t="s">
        <v>122</v>
      </c>
      <c r="AD22" s="11" t="s">
        <v>43</v>
      </c>
      <c r="AE22" s="12" t="s">
        <v>44</v>
      </c>
      <c r="AF22" s="14">
        <f t="shared" si="0"/>
        <v>8.9069499999999996E-2</v>
      </c>
      <c r="AG22" s="11" t="s">
        <v>110</v>
      </c>
    </row>
    <row r="23" spans="1:33" x14ac:dyDescent="0.2">
      <c r="A23" s="8">
        <v>7069</v>
      </c>
      <c r="B23" s="9" t="s">
        <v>117</v>
      </c>
      <c r="C23" s="10">
        <v>43404</v>
      </c>
      <c r="D23" s="11">
        <v>66</v>
      </c>
      <c r="E23" s="12" t="s">
        <v>34</v>
      </c>
      <c r="F23" s="12" t="s">
        <v>35</v>
      </c>
      <c r="G23" s="12" t="s">
        <v>35</v>
      </c>
      <c r="H23" s="12" t="s">
        <v>36</v>
      </c>
      <c r="I23" s="11" t="s">
        <v>123</v>
      </c>
      <c r="J23" s="12" t="s">
        <v>124</v>
      </c>
      <c r="K23" s="13" t="s">
        <v>120</v>
      </c>
      <c r="L23" s="11" t="str">
        <f>"000100"</f>
        <v>000100</v>
      </c>
      <c r="M23" s="10">
        <v>43252</v>
      </c>
      <c r="N23" s="11" t="str">
        <f>"000013"</f>
        <v>000013</v>
      </c>
      <c r="O23" s="10">
        <v>43253</v>
      </c>
      <c r="P23" s="11" t="str">
        <f>"000080"</f>
        <v>000080</v>
      </c>
      <c r="Q23" s="10">
        <v>43258</v>
      </c>
      <c r="R23" s="11">
        <v>18</v>
      </c>
      <c r="S23" s="11" t="str">
        <f>"007161"</f>
        <v>007161</v>
      </c>
      <c r="T23" s="10">
        <v>43403</v>
      </c>
      <c r="U23" s="14">
        <v>1.1446099999999999</v>
      </c>
      <c r="V23" s="14">
        <v>0.10187</v>
      </c>
      <c r="W23" s="14">
        <v>1.04274</v>
      </c>
      <c r="X23" s="11">
        <v>260</v>
      </c>
      <c r="Y23" s="10">
        <v>43404</v>
      </c>
      <c r="Z23" s="11">
        <v>8022975610</v>
      </c>
      <c r="AA23" s="12" t="s">
        <v>107</v>
      </c>
      <c r="AB23" s="11" t="s">
        <v>121</v>
      </c>
      <c r="AC23" s="12" t="s">
        <v>122</v>
      </c>
      <c r="AD23" s="11" t="s">
        <v>43</v>
      </c>
      <c r="AE23" s="12" t="s">
        <v>44</v>
      </c>
      <c r="AF23" s="14">
        <f t="shared" si="0"/>
        <v>1.1446099999999999E-2</v>
      </c>
      <c r="AG23" s="11" t="s">
        <v>110</v>
      </c>
    </row>
    <row r="24" spans="1:33" x14ac:dyDescent="0.2">
      <c r="A24" s="8">
        <v>7148</v>
      </c>
      <c r="B24" s="9" t="s">
        <v>125</v>
      </c>
      <c r="C24" s="10">
        <v>43418</v>
      </c>
      <c r="D24" s="11">
        <v>66</v>
      </c>
      <c r="E24" s="12" t="s">
        <v>34</v>
      </c>
      <c r="F24" s="12" t="s">
        <v>35</v>
      </c>
      <c r="G24" s="12" t="s">
        <v>35</v>
      </c>
      <c r="H24" s="12" t="s">
        <v>36</v>
      </c>
      <c r="I24" s="11" t="s">
        <v>126</v>
      </c>
      <c r="J24" s="12" t="s">
        <v>127</v>
      </c>
      <c r="K24" s="13" t="s">
        <v>128</v>
      </c>
      <c r="L24" s="11" t="str">
        <f>"000212"</f>
        <v>000212</v>
      </c>
      <c r="M24" s="10">
        <v>43127</v>
      </c>
      <c r="N24" s="11" t="str">
        <f>"000057"</f>
        <v>000057</v>
      </c>
      <c r="O24" s="10">
        <v>43132</v>
      </c>
      <c r="P24" s="11" t="str">
        <f>"000095"</f>
        <v>000095</v>
      </c>
      <c r="Q24" s="10">
        <v>43136</v>
      </c>
      <c r="R24" s="11">
        <v>17</v>
      </c>
      <c r="S24" s="11" t="str">
        <f>"007149"</f>
        <v>007149</v>
      </c>
      <c r="T24" s="10">
        <v>43403</v>
      </c>
      <c r="U24" s="14">
        <v>14.480399999999999</v>
      </c>
      <c r="V24" s="14">
        <v>1.1064499999999999</v>
      </c>
      <c r="W24" s="14">
        <v>13.373950000000001</v>
      </c>
      <c r="X24" s="11">
        <v>261</v>
      </c>
      <c r="Y24" s="10">
        <v>43418</v>
      </c>
      <c r="Z24" s="11">
        <v>8022975610</v>
      </c>
      <c r="AA24" s="12" t="s">
        <v>129</v>
      </c>
      <c r="AB24" s="11" t="s">
        <v>115</v>
      </c>
      <c r="AC24" s="12" t="s">
        <v>116</v>
      </c>
      <c r="AD24" s="11" t="s">
        <v>43</v>
      </c>
      <c r="AE24" s="12" t="s">
        <v>44</v>
      </c>
      <c r="AF24" s="14">
        <f t="shared" si="0"/>
        <v>0.14480399999999999</v>
      </c>
      <c r="AG24" s="11" t="s">
        <v>45</v>
      </c>
    </row>
    <row r="25" spans="1:33" x14ac:dyDescent="0.2">
      <c r="A25" s="8">
        <v>7219</v>
      </c>
      <c r="B25" s="9" t="s">
        <v>125</v>
      </c>
      <c r="C25" s="10">
        <v>43420</v>
      </c>
      <c r="D25" s="11">
        <v>66</v>
      </c>
      <c r="E25" s="12" t="s">
        <v>34</v>
      </c>
      <c r="F25" s="12" t="s">
        <v>35</v>
      </c>
      <c r="G25" s="12" t="s">
        <v>35</v>
      </c>
      <c r="H25" s="12" t="s">
        <v>36</v>
      </c>
      <c r="I25" s="11" t="s">
        <v>130</v>
      </c>
      <c r="J25" s="12" t="s">
        <v>131</v>
      </c>
      <c r="K25" s="13" t="s">
        <v>113</v>
      </c>
      <c r="L25" s="11" t="str">
        <f>"000283"</f>
        <v>000283</v>
      </c>
      <c r="M25" s="10">
        <v>43383</v>
      </c>
      <c r="N25" s="11" t="str">
        <f>"000061"</f>
        <v>000061</v>
      </c>
      <c r="O25" s="10">
        <v>43384</v>
      </c>
      <c r="P25" s="11" t="str">
        <f>"000171"</f>
        <v>000171</v>
      </c>
      <c r="Q25" s="10">
        <v>43385</v>
      </c>
      <c r="R25" s="11">
        <v>18</v>
      </c>
      <c r="S25" s="11" t="str">
        <f>"007338"</f>
        <v>007338</v>
      </c>
      <c r="T25" s="10">
        <v>43418</v>
      </c>
      <c r="U25" s="14">
        <v>17.7194</v>
      </c>
      <c r="V25" s="14">
        <v>1.74915</v>
      </c>
      <c r="W25" s="14">
        <v>15.97025</v>
      </c>
      <c r="X25" s="11">
        <v>265</v>
      </c>
      <c r="Y25" s="10">
        <v>43420</v>
      </c>
      <c r="Z25" s="11">
        <v>8022975610</v>
      </c>
      <c r="AA25" s="12" t="s">
        <v>132</v>
      </c>
      <c r="AB25" s="11" t="s">
        <v>133</v>
      </c>
      <c r="AC25" s="12" t="s">
        <v>134</v>
      </c>
      <c r="AD25" s="11" t="s">
        <v>43</v>
      </c>
      <c r="AE25" s="12" t="s">
        <v>44</v>
      </c>
      <c r="AF25" s="14">
        <f t="shared" si="0"/>
        <v>0.17719399999999999</v>
      </c>
      <c r="AG25" s="11" t="s">
        <v>110</v>
      </c>
    </row>
    <row r="26" spans="1:33" x14ac:dyDescent="0.2">
      <c r="A26" s="8">
        <v>7220</v>
      </c>
      <c r="B26" s="9" t="s">
        <v>125</v>
      </c>
      <c r="C26" s="10">
        <v>43420</v>
      </c>
      <c r="D26" s="11">
        <v>66</v>
      </c>
      <c r="E26" s="12" t="s">
        <v>34</v>
      </c>
      <c r="F26" s="12" t="s">
        <v>35</v>
      </c>
      <c r="G26" s="12" t="s">
        <v>35</v>
      </c>
      <c r="H26" s="12" t="s">
        <v>36</v>
      </c>
      <c r="I26" s="11" t="s">
        <v>135</v>
      </c>
      <c r="J26" s="12" t="s">
        <v>136</v>
      </c>
      <c r="K26" s="13" t="s">
        <v>137</v>
      </c>
      <c r="L26" s="11" t="str">
        <f>"000039"</f>
        <v>000039</v>
      </c>
      <c r="M26" s="10">
        <v>42770</v>
      </c>
      <c r="N26" s="11" t="str">
        <f>"000002"</f>
        <v>000002</v>
      </c>
      <c r="O26" s="10">
        <v>42835</v>
      </c>
      <c r="P26" s="11" t="str">
        <f>"000025"</f>
        <v>000025</v>
      </c>
      <c r="Q26" s="10">
        <v>42877</v>
      </c>
      <c r="R26" s="11">
        <v>17</v>
      </c>
      <c r="S26" s="11" t="str">
        <f>"007289"</f>
        <v>007289</v>
      </c>
      <c r="T26" s="10">
        <v>43407</v>
      </c>
      <c r="U26" s="14">
        <v>1.7075499999999999</v>
      </c>
      <c r="V26" s="14">
        <v>0.20660999999999999</v>
      </c>
      <c r="W26" s="14">
        <v>1.5009399999999999</v>
      </c>
      <c r="X26" s="11">
        <v>266</v>
      </c>
      <c r="Y26" s="10">
        <v>43420</v>
      </c>
      <c r="Z26" s="11">
        <v>9972650115</v>
      </c>
      <c r="AA26" s="12" t="s">
        <v>138</v>
      </c>
      <c r="AB26" s="11" t="s">
        <v>139</v>
      </c>
      <c r="AC26" s="12" t="s">
        <v>140</v>
      </c>
      <c r="AD26" s="11" t="s">
        <v>141</v>
      </c>
      <c r="AE26" s="12" t="s">
        <v>142</v>
      </c>
      <c r="AF26" s="14">
        <f t="shared" si="0"/>
        <v>1.70755E-2</v>
      </c>
      <c r="AG26" s="11" t="s">
        <v>45</v>
      </c>
    </row>
    <row r="27" spans="1:33" x14ac:dyDescent="0.2">
      <c r="A27" s="8">
        <v>7508</v>
      </c>
      <c r="B27" s="9" t="s">
        <v>143</v>
      </c>
      <c r="C27" s="10">
        <v>43437</v>
      </c>
      <c r="D27" s="11">
        <v>66</v>
      </c>
      <c r="E27" s="12" t="s">
        <v>34</v>
      </c>
      <c r="F27" s="12" t="s">
        <v>35</v>
      </c>
      <c r="G27" s="12" t="s">
        <v>35</v>
      </c>
      <c r="H27" s="12" t="s">
        <v>36</v>
      </c>
      <c r="I27" s="11" t="s">
        <v>144</v>
      </c>
      <c r="J27" s="12" t="s">
        <v>145</v>
      </c>
      <c r="K27" s="13" t="s">
        <v>39</v>
      </c>
      <c r="L27" s="11" t="str">
        <f>"000008"</f>
        <v>000008</v>
      </c>
      <c r="M27" s="10">
        <v>42843</v>
      </c>
      <c r="N27" s="11" t="str">
        <f>"000012"</f>
        <v>000012</v>
      </c>
      <c r="O27" s="10">
        <v>42886</v>
      </c>
      <c r="P27" s="11" t="str">
        <f>"000041"</f>
        <v>000041</v>
      </c>
      <c r="Q27" s="10">
        <v>42886</v>
      </c>
      <c r="R27" s="11">
        <v>17</v>
      </c>
      <c r="S27" s="11" t="str">
        <f>"007405"</f>
        <v>007405</v>
      </c>
      <c r="T27" s="10">
        <v>43421</v>
      </c>
      <c r="U27" s="14">
        <v>12.7502</v>
      </c>
      <c r="V27" s="14">
        <v>0.99795</v>
      </c>
      <c r="W27" s="14">
        <v>11.75225</v>
      </c>
      <c r="X27" s="11">
        <v>279</v>
      </c>
      <c r="Y27" s="10">
        <v>43437</v>
      </c>
      <c r="Z27" s="11">
        <v>8022975610</v>
      </c>
      <c r="AA27" s="12" t="s">
        <v>95</v>
      </c>
      <c r="AB27" s="11" t="s">
        <v>67</v>
      </c>
      <c r="AC27" s="12" t="s">
        <v>68</v>
      </c>
      <c r="AD27" s="11" t="s">
        <v>43</v>
      </c>
      <c r="AE27" s="12" t="s">
        <v>44</v>
      </c>
      <c r="AF27" s="14">
        <f t="shared" si="0"/>
        <v>0.127502</v>
      </c>
      <c r="AG27" s="11" t="s">
        <v>45</v>
      </c>
    </row>
    <row r="28" spans="1:33" x14ac:dyDescent="0.2">
      <c r="A28" s="8">
        <v>7509</v>
      </c>
      <c r="B28" s="9" t="s">
        <v>143</v>
      </c>
      <c r="C28" s="10">
        <v>43437</v>
      </c>
      <c r="D28" s="11">
        <v>66</v>
      </c>
      <c r="E28" s="12" t="s">
        <v>34</v>
      </c>
      <c r="F28" s="12" t="s">
        <v>35</v>
      </c>
      <c r="G28" s="12" t="s">
        <v>35</v>
      </c>
      <c r="H28" s="12" t="s">
        <v>36</v>
      </c>
      <c r="I28" s="11" t="s">
        <v>99</v>
      </c>
      <c r="J28" s="12" t="s">
        <v>100</v>
      </c>
      <c r="K28" s="13" t="s">
        <v>39</v>
      </c>
      <c r="L28" s="11" t="str">
        <f>"000015"</f>
        <v>000015</v>
      </c>
      <c r="M28" s="10">
        <v>42569</v>
      </c>
      <c r="N28" s="11" t="str">
        <f>"000360"</f>
        <v>000360</v>
      </c>
      <c r="O28" s="10">
        <v>42760</v>
      </c>
      <c r="P28" s="11" t="str">
        <f>"000604"</f>
        <v>000604</v>
      </c>
      <c r="Q28" s="10">
        <v>42787</v>
      </c>
      <c r="R28" s="11">
        <v>16</v>
      </c>
      <c r="S28" s="11" t="str">
        <f>"004629"</f>
        <v>004629</v>
      </c>
      <c r="T28" s="10">
        <v>43313</v>
      </c>
      <c r="U28" s="14">
        <v>1.5016499999999999</v>
      </c>
      <c r="V28" s="14">
        <v>0.11845</v>
      </c>
      <c r="W28" s="14">
        <v>1.3832</v>
      </c>
      <c r="X28" s="11">
        <v>279</v>
      </c>
      <c r="Y28" s="10">
        <v>43437</v>
      </c>
      <c r="Z28" s="11">
        <v>8022975610</v>
      </c>
      <c r="AA28" s="12" t="s">
        <v>146</v>
      </c>
      <c r="AB28" s="11" t="s">
        <v>67</v>
      </c>
      <c r="AC28" s="12" t="s">
        <v>68</v>
      </c>
      <c r="AD28" s="11" t="s">
        <v>43</v>
      </c>
      <c r="AE28" s="12" t="s">
        <v>44</v>
      </c>
      <c r="AF28" s="14">
        <f t="shared" si="0"/>
        <v>1.5016499999999999E-2</v>
      </c>
      <c r="AG28" s="11" t="s">
        <v>45</v>
      </c>
    </row>
    <row r="29" spans="1:33" x14ac:dyDescent="0.2">
      <c r="A29" s="8">
        <v>7657</v>
      </c>
      <c r="B29" s="9" t="s">
        <v>143</v>
      </c>
      <c r="C29" s="10">
        <v>43441</v>
      </c>
      <c r="D29" s="11">
        <v>66</v>
      </c>
      <c r="E29" s="12" t="s">
        <v>34</v>
      </c>
      <c r="F29" s="12" t="s">
        <v>35</v>
      </c>
      <c r="G29" s="12" t="s">
        <v>35</v>
      </c>
      <c r="H29" s="12" t="s">
        <v>36</v>
      </c>
      <c r="I29" s="11" t="s">
        <v>147</v>
      </c>
      <c r="J29" s="12" t="s">
        <v>148</v>
      </c>
      <c r="K29" s="13" t="s">
        <v>39</v>
      </c>
      <c r="L29" s="11" t="str">
        <f>"000269"</f>
        <v>000269</v>
      </c>
      <c r="M29" s="10">
        <v>43333</v>
      </c>
      <c r="N29" s="11" t="str">
        <f>"000051"</f>
        <v>000051</v>
      </c>
      <c r="O29" s="10">
        <v>43362</v>
      </c>
      <c r="P29" s="11" t="str">
        <f>"000160"</f>
        <v>000160</v>
      </c>
      <c r="Q29" s="10">
        <v>43372</v>
      </c>
      <c r="R29" s="11">
        <v>17</v>
      </c>
      <c r="S29" s="11" t="str">
        <f>"007689"</f>
        <v>007689</v>
      </c>
      <c r="T29" s="10">
        <v>43438</v>
      </c>
      <c r="U29" s="14">
        <v>5.5470499999999996</v>
      </c>
      <c r="V29" s="14">
        <v>0.2442</v>
      </c>
      <c r="W29" s="14">
        <v>5.3028500000000003</v>
      </c>
      <c r="X29" s="11">
        <v>287</v>
      </c>
      <c r="Y29" s="10">
        <v>43441</v>
      </c>
      <c r="Z29" s="11">
        <v>8022975610</v>
      </c>
      <c r="AA29" s="12" t="s">
        <v>149</v>
      </c>
      <c r="AB29" s="11" t="s">
        <v>150</v>
      </c>
      <c r="AC29" s="12" t="s">
        <v>151</v>
      </c>
      <c r="AD29" s="11" t="s">
        <v>43</v>
      </c>
      <c r="AE29" s="12" t="s">
        <v>44</v>
      </c>
      <c r="AF29" s="14">
        <f t="shared" si="0"/>
        <v>5.5470499999999999E-2</v>
      </c>
      <c r="AG29" s="11" t="s">
        <v>110</v>
      </c>
    </row>
    <row r="30" spans="1:33" x14ac:dyDescent="0.2">
      <c r="A30" s="8">
        <v>7865</v>
      </c>
      <c r="B30" s="9" t="s">
        <v>143</v>
      </c>
      <c r="C30" s="10">
        <v>43453</v>
      </c>
      <c r="D30" s="11">
        <v>66</v>
      </c>
      <c r="E30" s="12" t="s">
        <v>34</v>
      </c>
      <c r="F30" s="12" t="s">
        <v>35</v>
      </c>
      <c r="G30" s="12" t="s">
        <v>35</v>
      </c>
      <c r="H30" s="12" t="s">
        <v>36</v>
      </c>
      <c r="I30" s="11" t="s">
        <v>152</v>
      </c>
      <c r="J30" s="12" t="s">
        <v>153</v>
      </c>
      <c r="K30" s="15" t="s">
        <v>89</v>
      </c>
      <c r="L30" s="11" t="str">
        <f>"000139"</f>
        <v>000139</v>
      </c>
      <c r="M30" s="10">
        <v>43309</v>
      </c>
      <c r="N30" s="11" t="str">
        <f>"000052"</f>
        <v>000052</v>
      </c>
      <c r="O30" s="10">
        <v>43362</v>
      </c>
      <c r="P30" s="11" t="str">
        <f>"000161"</f>
        <v>000161</v>
      </c>
      <c r="Q30" s="10">
        <v>43377</v>
      </c>
      <c r="R30" s="11">
        <v>17</v>
      </c>
      <c r="S30" s="11" t="str">
        <f>"008048"</f>
        <v>008048</v>
      </c>
      <c r="T30" s="10">
        <v>43451</v>
      </c>
      <c r="U30" s="14">
        <v>9.9220000000000006</v>
      </c>
      <c r="V30" s="14">
        <v>1.0483</v>
      </c>
      <c r="W30" s="14">
        <v>8.8736999999999995</v>
      </c>
      <c r="X30" s="11">
        <v>296</v>
      </c>
      <c r="Y30" s="10">
        <v>43453</v>
      </c>
      <c r="Z30" s="11">
        <v>8022975610</v>
      </c>
      <c r="AA30" s="12" t="s">
        <v>107</v>
      </c>
      <c r="AB30" s="11" t="s">
        <v>150</v>
      </c>
      <c r="AC30" s="12" t="s">
        <v>151</v>
      </c>
      <c r="AD30" s="11" t="s">
        <v>43</v>
      </c>
      <c r="AE30" s="12" t="s">
        <v>44</v>
      </c>
      <c r="AF30" s="14">
        <f t="shared" si="0"/>
        <v>9.9220000000000003E-2</v>
      </c>
      <c r="AG30" s="11" t="s">
        <v>110</v>
      </c>
    </row>
    <row r="31" spans="1:33" x14ac:dyDescent="0.2">
      <c r="A31" s="8">
        <v>8193</v>
      </c>
      <c r="B31" s="9" t="s">
        <v>154</v>
      </c>
      <c r="C31" s="10">
        <v>43466</v>
      </c>
      <c r="D31" s="11">
        <v>66</v>
      </c>
      <c r="E31" s="12" t="s">
        <v>34</v>
      </c>
      <c r="F31" s="12" t="s">
        <v>35</v>
      </c>
      <c r="G31" s="12" t="s">
        <v>35</v>
      </c>
      <c r="H31" s="12" t="s">
        <v>36</v>
      </c>
      <c r="I31" s="11" t="s">
        <v>51</v>
      </c>
      <c r="J31" s="12" t="s">
        <v>52</v>
      </c>
      <c r="K31" s="13" t="s">
        <v>39</v>
      </c>
      <c r="L31" s="11" t="str">
        <f>"000254"</f>
        <v>000254</v>
      </c>
      <c r="M31" s="10">
        <v>43170</v>
      </c>
      <c r="N31" s="11" t="str">
        <f>"000064"</f>
        <v>000064</v>
      </c>
      <c r="O31" s="10">
        <v>43402</v>
      </c>
      <c r="P31" s="11" t="str">
        <f>"000200"</f>
        <v>000200</v>
      </c>
      <c r="Q31" s="10">
        <v>43406</v>
      </c>
      <c r="R31" s="11"/>
      <c r="S31" s="11" t="str">
        <f>"008342"</f>
        <v>008342</v>
      </c>
      <c r="T31" s="10">
        <v>43462</v>
      </c>
      <c r="U31" s="14">
        <v>74.439350000000005</v>
      </c>
      <c r="V31" s="14">
        <v>3.6942499999999998</v>
      </c>
      <c r="W31" s="14">
        <v>70.745099999999994</v>
      </c>
      <c r="X31" s="11">
        <v>309</v>
      </c>
      <c r="Y31" s="10">
        <v>43466</v>
      </c>
      <c r="Z31" s="11">
        <v>8022975610</v>
      </c>
      <c r="AA31" s="12" t="s">
        <v>53</v>
      </c>
      <c r="AB31" s="11" t="s">
        <v>41</v>
      </c>
      <c r="AC31" s="12" t="s">
        <v>42</v>
      </c>
      <c r="AD31" s="11" t="s">
        <v>43</v>
      </c>
      <c r="AE31" s="12" t="s">
        <v>44</v>
      </c>
      <c r="AF31" s="14">
        <f t="shared" si="0"/>
        <v>0.74439350000000004</v>
      </c>
      <c r="AG31" s="11" t="s">
        <v>54</v>
      </c>
    </row>
    <row r="32" spans="1:33" x14ac:dyDescent="0.2">
      <c r="A32" s="8">
        <v>8483</v>
      </c>
      <c r="B32" s="9" t="s">
        <v>154</v>
      </c>
      <c r="C32" s="10">
        <v>43472</v>
      </c>
      <c r="D32" s="11">
        <v>66</v>
      </c>
      <c r="E32" s="12" t="s">
        <v>34</v>
      </c>
      <c r="F32" s="12" t="s">
        <v>35</v>
      </c>
      <c r="G32" s="12" t="s">
        <v>35</v>
      </c>
      <c r="H32" s="12" t="s">
        <v>36</v>
      </c>
      <c r="I32" s="11" t="s">
        <v>46</v>
      </c>
      <c r="J32" s="12" t="s">
        <v>47</v>
      </c>
      <c r="K32" s="13" t="s">
        <v>39</v>
      </c>
      <c r="L32" s="11" t="str">
        <f>"000172"</f>
        <v>000172</v>
      </c>
      <c r="M32" s="10">
        <v>43122</v>
      </c>
      <c r="N32" s="11" t="str">
        <f>"000088"</f>
        <v>000088</v>
      </c>
      <c r="O32" s="10">
        <v>43452</v>
      </c>
      <c r="P32" s="11" t="str">
        <f>"000241"</f>
        <v>000241</v>
      </c>
      <c r="Q32" s="10">
        <v>43453</v>
      </c>
      <c r="R32" s="11"/>
      <c r="S32" s="11" t="str">
        <f>"008610"</f>
        <v>008610</v>
      </c>
      <c r="T32" s="10">
        <v>43470</v>
      </c>
      <c r="U32" s="14">
        <v>195.9126</v>
      </c>
      <c r="V32" s="14">
        <v>9.59985</v>
      </c>
      <c r="W32" s="14">
        <v>186.31274999999999</v>
      </c>
      <c r="X32" s="11">
        <v>317</v>
      </c>
      <c r="Y32" s="10">
        <v>43472</v>
      </c>
      <c r="Z32" s="11">
        <v>8022975610</v>
      </c>
      <c r="AA32" s="12" t="s">
        <v>40</v>
      </c>
      <c r="AB32" s="11" t="s">
        <v>41</v>
      </c>
      <c r="AC32" s="12" t="s">
        <v>42</v>
      </c>
      <c r="AD32" s="11" t="s">
        <v>43</v>
      </c>
      <c r="AE32" s="12" t="s">
        <v>44</v>
      </c>
      <c r="AF32" s="14">
        <f t="shared" si="0"/>
        <v>1.9591259999999999</v>
      </c>
      <c r="AG32" s="11" t="s">
        <v>54</v>
      </c>
    </row>
    <row r="33" spans="1:33" x14ac:dyDescent="0.2">
      <c r="A33" s="8">
        <v>8711</v>
      </c>
      <c r="B33" s="9" t="s">
        <v>154</v>
      </c>
      <c r="C33" s="10">
        <v>43486</v>
      </c>
      <c r="D33" s="11">
        <v>66</v>
      </c>
      <c r="E33" s="12" t="s">
        <v>34</v>
      </c>
      <c r="F33" s="12" t="s">
        <v>35</v>
      </c>
      <c r="G33" s="12" t="s">
        <v>35</v>
      </c>
      <c r="H33" s="12" t="s">
        <v>36</v>
      </c>
      <c r="I33" s="11" t="s">
        <v>155</v>
      </c>
      <c r="J33" s="12" t="s">
        <v>156</v>
      </c>
      <c r="K33" s="13" t="s">
        <v>94</v>
      </c>
      <c r="L33" s="11" t="str">
        <f>"000333"</f>
        <v>000333</v>
      </c>
      <c r="M33" s="10">
        <v>43446</v>
      </c>
      <c r="N33" s="11" t="str">
        <f>"000087"</f>
        <v>000087</v>
      </c>
      <c r="O33" s="10">
        <v>43447</v>
      </c>
      <c r="P33" s="11" t="str">
        <f>"000240"</f>
        <v>000240</v>
      </c>
      <c r="Q33" s="10">
        <v>43451</v>
      </c>
      <c r="R33" s="11"/>
      <c r="S33" s="11" t="str">
        <f>"008901"</f>
        <v>008901</v>
      </c>
      <c r="T33" s="10">
        <v>43484</v>
      </c>
      <c r="U33" s="14">
        <v>73.941749999999999</v>
      </c>
      <c r="V33" s="14">
        <v>8.1475500000000007</v>
      </c>
      <c r="W33" s="14">
        <v>65.794200000000004</v>
      </c>
      <c r="X33" s="11">
        <v>330</v>
      </c>
      <c r="Y33" s="10">
        <v>43486</v>
      </c>
      <c r="Z33" s="11">
        <v>8022975610</v>
      </c>
      <c r="AA33" s="12" t="s">
        <v>107</v>
      </c>
      <c r="AB33" s="11" t="s">
        <v>157</v>
      </c>
      <c r="AC33" s="12" t="s">
        <v>158</v>
      </c>
      <c r="AD33" s="11" t="s">
        <v>43</v>
      </c>
      <c r="AE33" s="12" t="s">
        <v>44</v>
      </c>
      <c r="AF33" s="14">
        <f t="shared" si="0"/>
        <v>0.73941749999999995</v>
      </c>
      <c r="AG33" s="11" t="s">
        <v>110</v>
      </c>
    </row>
    <row r="34" spans="1:33" x14ac:dyDescent="0.2">
      <c r="A34" s="8">
        <v>9075</v>
      </c>
      <c r="B34" s="9" t="s">
        <v>159</v>
      </c>
      <c r="C34" s="10">
        <v>43507</v>
      </c>
      <c r="D34" s="11">
        <v>66</v>
      </c>
      <c r="E34" s="12" t="s">
        <v>34</v>
      </c>
      <c r="F34" s="12" t="s">
        <v>35</v>
      </c>
      <c r="G34" s="12" t="s">
        <v>35</v>
      </c>
      <c r="H34" s="12" t="s">
        <v>36</v>
      </c>
      <c r="I34" s="11" t="s">
        <v>160</v>
      </c>
      <c r="J34" s="12" t="s">
        <v>161</v>
      </c>
      <c r="K34" s="13" t="s">
        <v>39</v>
      </c>
      <c r="L34" s="11" t="str">
        <f>"O00005"</f>
        <v>O00005</v>
      </c>
      <c r="M34" s="10">
        <v>42908</v>
      </c>
      <c r="N34" s="11" t="str">
        <f>"000051"</f>
        <v>000051</v>
      </c>
      <c r="O34" s="10">
        <v>43046</v>
      </c>
      <c r="P34" s="11" t="str">
        <f>"000080"</f>
        <v>000080</v>
      </c>
      <c r="Q34" s="10">
        <v>43046</v>
      </c>
      <c r="R34" s="11"/>
      <c r="S34" s="11" t="str">
        <f>"008979"</f>
        <v>008979</v>
      </c>
      <c r="T34" s="10">
        <v>43490</v>
      </c>
      <c r="U34" s="14">
        <v>19.99391</v>
      </c>
      <c r="V34" s="14">
        <v>2.9569800000000002</v>
      </c>
      <c r="W34" s="14">
        <v>17.036930000000002</v>
      </c>
      <c r="X34" s="11">
        <v>347</v>
      </c>
      <c r="Y34" s="10">
        <v>43507</v>
      </c>
      <c r="Z34" s="11">
        <v>9900333498</v>
      </c>
      <c r="AA34" s="12" t="s">
        <v>162</v>
      </c>
      <c r="AB34" s="11" t="s">
        <v>163</v>
      </c>
      <c r="AC34" s="12" t="s">
        <v>164</v>
      </c>
      <c r="AD34" s="11" t="s">
        <v>61</v>
      </c>
      <c r="AE34" s="12" t="s">
        <v>62</v>
      </c>
      <c r="AF34" s="14">
        <f t="shared" si="0"/>
        <v>0.19993910000000001</v>
      </c>
      <c r="AG34" s="11" t="s">
        <v>45</v>
      </c>
    </row>
    <row r="35" spans="1:33" x14ac:dyDescent="0.2">
      <c r="A35" s="8">
        <v>9077</v>
      </c>
      <c r="B35" s="9" t="s">
        <v>159</v>
      </c>
      <c r="C35" s="10">
        <v>43507</v>
      </c>
      <c r="D35" s="11">
        <v>66</v>
      </c>
      <c r="E35" s="12" t="s">
        <v>34</v>
      </c>
      <c r="F35" s="12" t="s">
        <v>35</v>
      </c>
      <c r="G35" s="12" t="s">
        <v>35</v>
      </c>
      <c r="H35" s="12" t="s">
        <v>36</v>
      </c>
      <c r="I35" s="11" t="s">
        <v>165</v>
      </c>
      <c r="J35" s="12" t="s">
        <v>166</v>
      </c>
      <c r="K35" s="13" t="s">
        <v>167</v>
      </c>
      <c r="L35" s="11" t="str">
        <f>"O00006"</f>
        <v>O00006</v>
      </c>
      <c r="M35" s="10">
        <v>42909</v>
      </c>
      <c r="N35" s="11" t="str">
        <f>"000052"</f>
        <v>000052</v>
      </c>
      <c r="O35" s="10">
        <v>43055</v>
      </c>
      <c r="P35" s="11" t="str">
        <f>"000081"</f>
        <v>000081</v>
      </c>
      <c r="Q35" s="10">
        <v>43055</v>
      </c>
      <c r="R35" s="11"/>
      <c r="S35" s="11" t="str">
        <f>"008982"</f>
        <v>008982</v>
      </c>
      <c r="T35" s="10">
        <v>43490</v>
      </c>
      <c r="U35" s="14">
        <v>19.804670000000002</v>
      </c>
      <c r="V35" s="14">
        <v>2.9308700000000001</v>
      </c>
      <c r="W35" s="14">
        <v>16.873799999999999</v>
      </c>
      <c r="X35" s="11">
        <v>347</v>
      </c>
      <c r="Y35" s="10">
        <v>43507</v>
      </c>
      <c r="Z35" s="11">
        <v>9900333498</v>
      </c>
      <c r="AA35" s="12" t="s">
        <v>162</v>
      </c>
      <c r="AB35" s="11" t="s">
        <v>168</v>
      </c>
      <c r="AC35" s="12" t="s">
        <v>169</v>
      </c>
      <c r="AD35" s="11" t="s">
        <v>61</v>
      </c>
      <c r="AE35" s="12" t="s">
        <v>62</v>
      </c>
      <c r="AF35" s="14">
        <f t="shared" si="0"/>
        <v>0.19804670000000002</v>
      </c>
      <c r="AG35" s="11" t="s">
        <v>45</v>
      </c>
    </row>
    <row r="36" spans="1:33" x14ac:dyDescent="0.2">
      <c r="A36" s="8">
        <v>9205</v>
      </c>
      <c r="B36" s="9" t="s">
        <v>159</v>
      </c>
      <c r="C36" s="10">
        <v>43511</v>
      </c>
      <c r="D36" s="11">
        <v>66</v>
      </c>
      <c r="E36" s="12" t="s">
        <v>34</v>
      </c>
      <c r="F36" s="12" t="s">
        <v>35</v>
      </c>
      <c r="G36" s="12" t="s">
        <v>35</v>
      </c>
      <c r="H36" s="12" t="s">
        <v>36</v>
      </c>
      <c r="I36" s="11" t="s">
        <v>170</v>
      </c>
      <c r="J36" s="12" t="s">
        <v>171</v>
      </c>
      <c r="K36" s="13" t="s">
        <v>89</v>
      </c>
      <c r="L36" s="11" t="str">
        <f>"000318"</f>
        <v>000318</v>
      </c>
      <c r="M36" s="10">
        <v>43424</v>
      </c>
      <c r="N36" s="11" t="str">
        <f>"000104"</f>
        <v>000104</v>
      </c>
      <c r="O36" s="10">
        <v>43535</v>
      </c>
      <c r="P36" s="11" t="str">
        <f>"000278"</f>
        <v>000278</v>
      </c>
      <c r="Q36" s="10">
        <v>43537</v>
      </c>
      <c r="R36" s="11"/>
      <c r="S36" s="11" t="str">
        <f>"001078"</f>
        <v>001078</v>
      </c>
      <c r="T36" s="10">
        <v>43581</v>
      </c>
      <c r="U36" s="14">
        <v>58.865499999999997</v>
      </c>
      <c r="V36" s="14">
        <v>6.1471</v>
      </c>
      <c r="W36" s="14">
        <v>52.718400000000003</v>
      </c>
      <c r="X36" s="11">
        <v>353</v>
      </c>
      <c r="Y36" s="10">
        <v>43511</v>
      </c>
      <c r="Z36" s="11">
        <v>9900025678</v>
      </c>
      <c r="AA36" s="12" t="s">
        <v>107</v>
      </c>
      <c r="AB36" s="11" t="s">
        <v>150</v>
      </c>
      <c r="AC36" s="12" t="s">
        <v>151</v>
      </c>
      <c r="AD36" s="11" t="s">
        <v>43</v>
      </c>
      <c r="AE36" s="12" t="s">
        <v>44</v>
      </c>
      <c r="AF36" s="14">
        <f t="shared" si="0"/>
        <v>0.58865499999999993</v>
      </c>
      <c r="AG36" s="11" t="s">
        <v>110</v>
      </c>
    </row>
    <row r="37" spans="1:33" x14ac:dyDescent="0.2">
      <c r="A37" s="8">
        <v>9274</v>
      </c>
      <c r="B37" s="9" t="s">
        <v>159</v>
      </c>
      <c r="C37" s="10">
        <v>43521</v>
      </c>
      <c r="D37" s="11">
        <v>66</v>
      </c>
      <c r="E37" s="12" t="s">
        <v>34</v>
      </c>
      <c r="F37" s="12" t="s">
        <v>35</v>
      </c>
      <c r="G37" s="12" t="s">
        <v>35</v>
      </c>
      <c r="H37" s="12" t="s">
        <v>36</v>
      </c>
      <c r="I37" s="11" t="s">
        <v>172</v>
      </c>
      <c r="J37" s="12" t="s">
        <v>173</v>
      </c>
      <c r="K37" s="13" t="s">
        <v>94</v>
      </c>
      <c r="L37" s="11" t="str">
        <f>"000045"</f>
        <v>000045</v>
      </c>
      <c r="M37" s="10">
        <v>43035</v>
      </c>
      <c r="N37" s="11" t="str">
        <f>"000014"</f>
        <v>000014</v>
      </c>
      <c r="O37" s="10">
        <v>43035</v>
      </c>
      <c r="P37" s="11" t="str">
        <f>"000037"</f>
        <v>000037</v>
      </c>
      <c r="Q37" s="10">
        <v>43047</v>
      </c>
      <c r="R37" s="11"/>
      <c r="S37" s="11" t="str">
        <f>"009308"</f>
        <v>009308</v>
      </c>
      <c r="T37" s="10">
        <v>43517</v>
      </c>
      <c r="U37" s="14">
        <v>1.7582</v>
      </c>
      <c r="V37" s="14">
        <v>7.9850000000000004E-2</v>
      </c>
      <c r="W37" s="14">
        <v>1.67835</v>
      </c>
      <c r="X37" s="11">
        <v>358</v>
      </c>
      <c r="Y37" s="10">
        <v>43521</v>
      </c>
      <c r="Z37" s="11">
        <v>9448865144</v>
      </c>
      <c r="AA37" s="12" t="s">
        <v>174</v>
      </c>
      <c r="AB37" s="11" t="s">
        <v>67</v>
      </c>
      <c r="AC37" s="12" t="s">
        <v>68</v>
      </c>
      <c r="AD37" s="11" t="s">
        <v>43</v>
      </c>
      <c r="AE37" s="12" t="s">
        <v>44</v>
      </c>
      <c r="AF37" s="14">
        <f t="shared" si="0"/>
        <v>1.7582E-2</v>
      </c>
      <c r="AG37" s="11" t="s">
        <v>45</v>
      </c>
    </row>
    <row r="38" spans="1:33" x14ac:dyDescent="0.2">
      <c r="A38" s="8">
        <v>9305</v>
      </c>
      <c r="B38" s="9" t="s">
        <v>159</v>
      </c>
      <c r="C38" s="10">
        <v>43521</v>
      </c>
      <c r="D38" s="11">
        <v>66</v>
      </c>
      <c r="E38" s="12" t="s">
        <v>34</v>
      </c>
      <c r="F38" s="12" t="s">
        <v>35</v>
      </c>
      <c r="G38" s="12" t="s">
        <v>35</v>
      </c>
      <c r="H38" s="12" t="s">
        <v>36</v>
      </c>
      <c r="I38" s="11" t="s">
        <v>175</v>
      </c>
      <c r="J38" s="12" t="s">
        <v>176</v>
      </c>
      <c r="K38" s="13" t="s">
        <v>39</v>
      </c>
      <c r="L38" s="11" t="str">
        <f>"000006"</f>
        <v>000006</v>
      </c>
      <c r="M38" s="10">
        <v>42842</v>
      </c>
      <c r="N38" s="11" t="str">
        <f>"000022"</f>
        <v>000022</v>
      </c>
      <c r="O38" s="10">
        <v>42916</v>
      </c>
      <c r="P38" s="11" t="str">
        <f>"000073"</f>
        <v>000073</v>
      </c>
      <c r="Q38" s="10">
        <v>42916</v>
      </c>
      <c r="R38" s="11"/>
      <c r="S38" s="11" t="str">
        <f>"009405"</f>
        <v>009405</v>
      </c>
      <c r="T38" s="10">
        <v>43518</v>
      </c>
      <c r="U38" s="14">
        <v>9.0016999999999996</v>
      </c>
      <c r="V38" s="14">
        <v>0.69874999999999998</v>
      </c>
      <c r="W38" s="14">
        <v>8.3029499999999992</v>
      </c>
      <c r="X38" s="11">
        <v>359</v>
      </c>
      <c r="Y38" s="10">
        <v>43521</v>
      </c>
      <c r="Z38" s="11">
        <v>8022975610</v>
      </c>
      <c r="AA38" s="12" t="s">
        <v>95</v>
      </c>
      <c r="AB38" s="11" t="s">
        <v>67</v>
      </c>
      <c r="AC38" s="12" t="s">
        <v>68</v>
      </c>
      <c r="AD38" s="11" t="s">
        <v>43</v>
      </c>
      <c r="AE38" s="12" t="s">
        <v>44</v>
      </c>
      <c r="AF38" s="14">
        <f t="shared" si="0"/>
        <v>9.0017E-2</v>
      </c>
      <c r="AG38" s="11" t="s">
        <v>45</v>
      </c>
    </row>
    <row r="39" spans="1:33" x14ac:dyDescent="0.2">
      <c r="A39" s="8">
        <v>9306</v>
      </c>
      <c r="B39" s="9" t="s">
        <v>159</v>
      </c>
      <c r="C39" s="10">
        <v>43521</v>
      </c>
      <c r="D39" s="11">
        <v>66</v>
      </c>
      <c r="E39" s="12" t="s">
        <v>34</v>
      </c>
      <c r="F39" s="12" t="s">
        <v>35</v>
      </c>
      <c r="G39" s="12" t="s">
        <v>35</v>
      </c>
      <c r="H39" s="12" t="s">
        <v>36</v>
      </c>
      <c r="I39" s="11" t="s">
        <v>177</v>
      </c>
      <c r="J39" s="12" t="s">
        <v>178</v>
      </c>
      <c r="K39" s="13" t="s">
        <v>57</v>
      </c>
      <c r="L39" s="11" t="str">
        <f>"000007"</f>
        <v>000007</v>
      </c>
      <c r="M39" s="10">
        <v>42842</v>
      </c>
      <c r="N39" s="11" t="str">
        <f>"000021"</f>
        <v>000021</v>
      </c>
      <c r="O39" s="10">
        <v>42916</v>
      </c>
      <c r="P39" s="11" t="str">
        <f>"000074"</f>
        <v>000074</v>
      </c>
      <c r="Q39" s="10">
        <v>42916</v>
      </c>
      <c r="R39" s="11"/>
      <c r="S39" s="11" t="str">
        <f>"009406"</f>
        <v>009406</v>
      </c>
      <c r="T39" s="10">
        <v>43518</v>
      </c>
      <c r="U39" s="14">
        <v>4.5710499999999996</v>
      </c>
      <c r="V39" s="14">
        <v>0.35604999999999998</v>
      </c>
      <c r="W39" s="14">
        <v>4.2149999999999999</v>
      </c>
      <c r="X39" s="11">
        <v>359</v>
      </c>
      <c r="Y39" s="10">
        <v>43521</v>
      </c>
      <c r="Z39" s="11">
        <v>8022975610</v>
      </c>
      <c r="AA39" s="12" t="s">
        <v>179</v>
      </c>
      <c r="AB39" s="11" t="s">
        <v>67</v>
      </c>
      <c r="AC39" s="12" t="s">
        <v>68</v>
      </c>
      <c r="AD39" s="11" t="s">
        <v>43</v>
      </c>
      <c r="AE39" s="12" t="s">
        <v>44</v>
      </c>
      <c r="AF39" s="14">
        <f t="shared" si="0"/>
        <v>4.5710499999999994E-2</v>
      </c>
      <c r="AG39" s="11" t="s">
        <v>45</v>
      </c>
    </row>
    <row r="40" spans="1:33" x14ac:dyDescent="0.2">
      <c r="A40" s="8">
        <v>9480</v>
      </c>
      <c r="B40" s="9" t="s">
        <v>180</v>
      </c>
      <c r="C40" s="10">
        <v>43530</v>
      </c>
      <c r="D40" s="11">
        <v>66</v>
      </c>
      <c r="E40" s="12" t="s">
        <v>34</v>
      </c>
      <c r="F40" s="12" t="s">
        <v>35</v>
      </c>
      <c r="G40" s="12" t="s">
        <v>35</v>
      </c>
      <c r="H40" s="12" t="s">
        <v>36</v>
      </c>
      <c r="I40" s="11" t="s">
        <v>181</v>
      </c>
      <c r="J40" s="12" t="s">
        <v>182</v>
      </c>
      <c r="K40" s="13" t="s">
        <v>57</v>
      </c>
      <c r="L40" s="11" t="str">
        <f>"000336"</f>
        <v>000336</v>
      </c>
      <c r="M40" s="10">
        <v>43467</v>
      </c>
      <c r="N40" s="11" t="str">
        <f>"000093"</f>
        <v>000093</v>
      </c>
      <c r="O40" s="10">
        <v>43468</v>
      </c>
      <c r="P40" s="11" t="str">
        <f>"000251"</f>
        <v>000251</v>
      </c>
      <c r="Q40" s="10">
        <v>43484</v>
      </c>
      <c r="R40" s="11"/>
      <c r="S40" s="11" t="str">
        <f>"009514"</f>
        <v>009514</v>
      </c>
      <c r="T40" s="10">
        <v>43526</v>
      </c>
      <c r="U40" s="14">
        <v>14.9983</v>
      </c>
      <c r="V40" s="14">
        <v>1.51495</v>
      </c>
      <c r="W40" s="14">
        <v>13.48335</v>
      </c>
      <c r="X40" s="11">
        <v>368</v>
      </c>
      <c r="Y40" s="10">
        <v>43530</v>
      </c>
      <c r="Z40" s="11">
        <v>9738000900</v>
      </c>
      <c r="AA40" s="12" t="s">
        <v>107</v>
      </c>
      <c r="AB40" s="11" t="s">
        <v>183</v>
      </c>
      <c r="AC40" s="12" t="s">
        <v>184</v>
      </c>
      <c r="AD40" s="11" t="s">
        <v>43</v>
      </c>
      <c r="AE40" s="12" t="s">
        <v>44</v>
      </c>
      <c r="AF40" s="14">
        <f t="shared" si="0"/>
        <v>0.14998300000000001</v>
      </c>
      <c r="AG40" s="11" t="s">
        <v>110</v>
      </c>
    </row>
    <row r="41" spans="1:33" x14ac:dyDescent="0.2">
      <c r="A41" s="8">
        <v>9487</v>
      </c>
      <c r="B41" s="9" t="s">
        <v>180</v>
      </c>
      <c r="C41" s="10">
        <v>43530</v>
      </c>
      <c r="D41" s="11">
        <v>66</v>
      </c>
      <c r="E41" s="12" t="s">
        <v>34</v>
      </c>
      <c r="F41" s="12" t="s">
        <v>35</v>
      </c>
      <c r="G41" s="12" t="s">
        <v>35</v>
      </c>
      <c r="H41" s="12" t="s">
        <v>36</v>
      </c>
      <c r="I41" s="11" t="s">
        <v>185</v>
      </c>
      <c r="J41" s="12" t="s">
        <v>186</v>
      </c>
      <c r="K41" s="13" t="s">
        <v>39</v>
      </c>
      <c r="L41" s="11" t="str">
        <f>"000106"</f>
        <v>000106</v>
      </c>
      <c r="M41" s="10">
        <v>43455</v>
      </c>
      <c r="N41" s="11" t="str">
        <f>"000196"</f>
        <v>000196</v>
      </c>
      <c r="O41" s="10">
        <v>43490</v>
      </c>
      <c r="P41" s="11" t="str">
        <f>"000194"</f>
        <v>000194</v>
      </c>
      <c r="Q41" s="10">
        <v>43490</v>
      </c>
      <c r="R41" s="11"/>
      <c r="S41" s="11" t="str">
        <f>"009521"</f>
        <v>009521</v>
      </c>
      <c r="T41" s="10">
        <v>43526</v>
      </c>
      <c r="U41" s="14">
        <v>9.9034499999999994</v>
      </c>
      <c r="V41" s="14">
        <v>1.22685</v>
      </c>
      <c r="W41" s="14">
        <v>8.6766000000000005</v>
      </c>
      <c r="X41" s="11">
        <v>368</v>
      </c>
      <c r="Y41" s="10">
        <v>43530</v>
      </c>
      <c r="Z41" s="11">
        <v>9611451155</v>
      </c>
      <c r="AA41" s="12" t="s">
        <v>187</v>
      </c>
      <c r="AB41" s="11" t="s">
        <v>188</v>
      </c>
      <c r="AC41" s="12" t="s">
        <v>189</v>
      </c>
      <c r="AD41" s="11" t="s">
        <v>61</v>
      </c>
      <c r="AE41" s="12" t="s">
        <v>62</v>
      </c>
      <c r="AF41" s="14">
        <f t="shared" si="0"/>
        <v>9.9034499999999998E-2</v>
      </c>
      <c r="AG41" s="11" t="s">
        <v>110</v>
      </c>
    </row>
    <row r="42" spans="1:33" x14ac:dyDescent="0.2">
      <c r="A42" s="8">
        <v>9678</v>
      </c>
      <c r="B42" s="9" t="s">
        <v>180</v>
      </c>
      <c r="C42" s="10">
        <v>43539</v>
      </c>
      <c r="D42" s="11">
        <v>66</v>
      </c>
      <c r="E42" s="12" t="s">
        <v>34</v>
      </c>
      <c r="F42" s="12" t="s">
        <v>35</v>
      </c>
      <c r="G42" s="12" t="s">
        <v>35</v>
      </c>
      <c r="H42" s="12" t="s">
        <v>36</v>
      </c>
      <c r="I42" s="11" t="s">
        <v>190</v>
      </c>
      <c r="J42" s="12" t="s">
        <v>191</v>
      </c>
      <c r="K42" s="13" t="s">
        <v>57</v>
      </c>
      <c r="L42" s="11" t="str">
        <f>"000009"</f>
        <v>000009</v>
      </c>
      <c r="M42" s="10">
        <v>42842</v>
      </c>
      <c r="N42" s="11" t="str">
        <f>"00027A"</f>
        <v>00027A</v>
      </c>
      <c r="O42" s="10">
        <v>42916</v>
      </c>
      <c r="P42" s="11" t="str">
        <f>"000102"</f>
        <v>000102</v>
      </c>
      <c r="Q42" s="10">
        <v>42916</v>
      </c>
      <c r="R42" s="11"/>
      <c r="S42" s="11" t="str">
        <f>"009735"</f>
        <v>009735</v>
      </c>
      <c r="T42" s="10">
        <v>43538</v>
      </c>
      <c r="U42" s="14">
        <v>1.651</v>
      </c>
      <c r="V42" s="14">
        <v>0.11749999999999999</v>
      </c>
      <c r="W42" s="14">
        <v>1.5335000000000001</v>
      </c>
      <c r="X42" s="11">
        <v>376</v>
      </c>
      <c r="Y42" s="10">
        <v>43539</v>
      </c>
      <c r="Z42" s="11">
        <v>8022975610</v>
      </c>
      <c r="AA42" s="12" t="s">
        <v>192</v>
      </c>
      <c r="AB42" s="11" t="s">
        <v>67</v>
      </c>
      <c r="AC42" s="12" t="s">
        <v>68</v>
      </c>
      <c r="AD42" s="11" t="s">
        <v>43</v>
      </c>
      <c r="AE42" s="12" t="s">
        <v>44</v>
      </c>
      <c r="AF42" s="14">
        <f t="shared" si="0"/>
        <v>1.651E-2</v>
      </c>
      <c r="AG42" s="11" t="s">
        <v>45</v>
      </c>
    </row>
    <row r="43" spans="1:33" x14ac:dyDescent="0.2">
      <c r="A43" s="8">
        <v>9957</v>
      </c>
      <c r="B43" s="9" t="s">
        <v>180</v>
      </c>
      <c r="C43" s="10">
        <v>43552</v>
      </c>
      <c r="D43" s="11">
        <v>66</v>
      </c>
      <c r="E43" s="12" t="s">
        <v>34</v>
      </c>
      <c r="F43" s="12" t="s">
        <v>35</v>
      </c>
      <c r="G43" s="12" t="s">
        <v>35</v>
      </c>
      <c r="H43" s="12" t="s">
        <v>36</v>
      </c>
      <c r="I43" s="11" t="s">
        <v>193</v>
      </c>
      <c r="J43" s="12" t="s">
        <v>194</v>
      </c>
      <c r="K43" s="13" t="s">
        <v>195</v>
      </c>
      <c r="L43" s="11" t="str">
        <f>"000312"</f>
        <v>000312</v>
      </c>
      <c r="M43" s="10">
        <v>43413</v>
      </c>
      <c r="N43" s="11" t="str">
        <f>"000090"</f>
        <v>000090</v>
      </c>
      <c r="O43" s="10">
        <v>43465</v>
      </c>
      <c r="P43" s="11" t="str">
        <f>"000250"</f>
        <v>000250</v>
      </c>
      <c r="Q43" s="10">
        <v>43481</v>
      </c>
      <c r="R43" s="11"/>
      <c r="S43" s="11" t="str">
        <f>"010031"</f>
        <v>010031</v>
      </c>
      <c r="T43" s="10">
        <v>43551</v>
      </c>
      <c r="U43" s="14">
        <v>9.2985000000000007</v>
      </c>
      <c r="V43" s="14">
        <v>0.41620000000000001</v>
      </c>
      <c r="W43" s="14">
        <v>8.8823000000000008</v>
      </c>
      <c r="X43" s="11">
        <v>389</v>
      </c>
      <c r="Y43" s="10">
        <v>43552</v>
      </c>
      <c r="Z43" s="11">
        <v>8022975610</v>
      </c>
      <c r="AA43" s="12" t="s">
        <v>196</v>
      </c>
      <c r="AB43" s="11" t="s">
        <v>150</v>
      </c>
      <c r="AC43" s="12" t="s">
        <v>151</v>
      </c>
      <c r="AD43" s="11" t="s">
        <v>43</v>
      </c>
      <c r="AE43" s="12" t="s">
        <v>44</v>
      </c>
      <c r="AF43" s="14">
        <f t="shared" si="0"/>
        <v>9.2985000000000012E-2</v>
      </c>
      <c r="AG43" s="11" t="s">
        <v>110</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2019-06-13T07:43:34Z</dcterms:modified>
</cp:coreProperties>
</file>