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5" i="1" l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<sst xmlns="http://schemas.openxmlformats.org/spreadsheetml/2006/main" count="649" uniqueCount="176">
  <si>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</si>
  <si>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</si>
  <si>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</si>
  <si>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</si>
  <si>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</si>
  <si>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</si>
  <si>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</si>
  <si>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</si>
  <si>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</si>
  <si>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</si>
  <si>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</si>
  <si>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</si>
  <si>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</si>
  <si>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</si>
  <si>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</si>
  <si>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</si>
  <si>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</si>
  <si>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</si>
  <si>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</si>
  <si>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</si>
  <si>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</si>
  <si>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</si>
  <si>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</si>
  <si>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</si>
  <si>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</si>
  <si>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</si>
  <si>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</si>
  <si>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</si>
  <si>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</si>
  <si>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</si>
  <si>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</si>
  <si>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</si>
  <si>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</si>
  <si>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</si>
  <si>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Kottegepalya</t>
  </si>
  <si>
    <t>Laggere</t>
  </si>
  <si>
    <t>Raja Rajeswari Nagara</t>
  </si>
  <si>
    <t>073-16-000052</t>
  </si>
  <si>
    <t xml:space="preserve"> Consultancy Services for Construction Supervision Project management and quality Control For the work of Improvements and Developments of Roads and Drains under Nagarothana Grants 2014-15 in Rajarajeshwari Nagara Division(17 works).</t>
  </si>
  <si>
    <t>Roads &amp; Drivablility</t>
  </si>
  <si>
    <t>Sri, A.G.  Narayanaswamy,</t>
  </si>
  <si>
    <t>P3106</t>
  </si>
  <si>
    <t>Nagarothana Works</t>
  </si>
  <si>
    <t>ddo011</t>
  </si>
  <si>
    <t xml:space="preserve"> Assistant Executive Engineer Laggere Sub Division Rajarajeshwari Nagar Zone</t>
  </si>
  <si>
    <t>Pending</t>
  </si>
  <si>
    <t>073-16-000058</t>
  </si>
  <si>
    <t>Comprehensive Development of Roads and Drains in Ward No 73 Package-07</t>
  </si>
  <si>
    <t>Civil Experts Consultants &amp; Testing Centre,</t>
  </si>
  <si>
    <t>073-16-000057</t>
  </si>
  <si>
    <t>Improvements and asphalting to Pipeline road from Sunkadakatte main road to outer ring road and Construction of Bridge</t>
  </si>
  <si>
    <t>073-16-000011</t>
  </si>
  <si>
    <t>Providing labours and tractor for ward maintenance in Wrd 73</t>
  </si>
  <si>
    <t>Other Ward Works</t>
  </si>
  <si>
    <t>Sri, Madhu R</t>
  </si>
  <si>
    <t>P1771</t>
  </si>
  <si>
    <t>Zone Works - POW Works</t>
  </si>
  <si>
    <t>073-17-000009</t>
  </si>
  <si>
    <t>Comprehensive Developmental works in ward no 73</t>
  </si>
  <si>
    <t>Chandrashekar G</t>
  </si>
  <si>
    <t>P3111</t>
  </si>
  <si>
    <t>State Finance Commission Untied Grant Works</t>
  </si>
  <si>
    <t>ddo008</t>
  </si>
  <si>
    <t xml:space="preserve"> Executive Engineer (Project) Rajarajeshwari Nagar Zone</t>
  </si>
  <si>
    <t>May</t>
  </si>
  <si>
    <t>M/s Ganapathi stone crushers,(Sri, S.T Ramesh),</t>
  </si>
  <si>
    <t>073-15-000003</t>
  </si>
  <si>
    <t>Improvements to sunkadakatte park in pipe line road</t>
  </si>
  <si>
    <t>Trees, Parks &amp; Playgrounds</t>
  </si>
  <si>
    <t>G.Chandrashekar</t>
  </si>
  <si>
    <t>073-17-000003</t>
  </si>
  <si>
    <t>Providing open Gym equipments in Vinayaka Park 11th block in Ward No 73</t>
  </si>
  <si>
    <t>Karnataka Rural Infrastructure Development Ltd</t>
  </si>
  <si>
    <t>P0311</t>
  </si>
  <si>
    <t>Landscape Development Of Parks/Medians/Boulevants and Circles(Janoodya Works)</t>
  </si>
  <si>
    <t>073-17-000006</t>
  </si>
  <si>
    <t>Providing open Gym equipments in Zen Park 3rd block in Ward No 73</t>
  </si>
  <si>
    <t>June</t>
  </si>
  <si>
    <t>073-16-000003</t>
  </si>
  <si>
    <t>Repairs to existing SSM drain and providing chainlink mesh near Muthuraya swamy Badavane 16th cross near Sunkadakatte ward no.73 of R.R.Nagara Zone</t>
  </si>
  <si>
    <t>Footpaths &amp; Walkability</t>
  </si>
  <si>
    <t>H.J.Gopi</t>
  </si>
  <si>
    <t>ddo313</t>
  </si>
  <si>
    <t xml:space="preserve"> Chief Engineer SWD Central Zone</t>
  </si>
  <si>
    <t>073-16-000033</t>
  </si>
  <si>
    <t>Providing Lights and fixing Electric Poles at Ramakrishna Hegade Park 5th block Nagarabhavi 2nd Stage in Kottigepalya Ward No 73</t>
  </si>
  <si>
    <t xml:space="preserve">B.K Associates </t>
  </si>
  <si>
    <t>P1802</t>
  </si>
  <si>
    <t>Water Supply New Areas</t>
  </si>
  <si>
    <t>ddo009</t>
  </si>
  <si>
    <t xml:space="preserve"> Executive Engineer (Electrical) Rajarajeshwari Nagar Zone</t>
  </si>
  <si>
    <t>073-16-000034</t>
  </si>
  <si>
    <t>Providing Lights and fixing Electric Poles at Vinayaka Layout Nagarabhavi 2nd Stage in Kottigepalya Ward No 73</t>
  </si>
  <si>
    <t>B.K Associates</t>
  </si>
  <si>
    <t>073-15-000056</t>
  </si>
  <si>
    <t xml:space="preserve">Construction of Road and Drain Chowdeswarinagara (1st main, 2nd Main and 2nd, 3rd, 4th, 5th, 6th Cross from 1st main Chowdeswarinagara)and other Sourrounding Roads in ward No-73 </t>
  </si>
  <si>
    <t>Naveena M</t>
  </si>
  <si>
    <t>P3089</t>
  </si>
  <si>
    <t>Special Development works in 7 CMC and 1 TMC area in BBMP</t>
  </si>
  <si>
    <t>073-15-000055</t>
  </si>
  <si>
    <t xml:space="preserve">Construction of Road and Drain at Madduramma Layout (6th,7thcross and Surrounding Roads in Ward No-73 </t>
  </si>
  <si>
    <t>073-11-000031</t>
  </si>
  <si>
    <t>Development of Dhobhighat</t>
  </si>
  <si>
    <t>B.Yogesh</t>
  </si>
  <si>
    <t>P1806</t>
  </si>
  <si>
    <t>Development of Dhobighat in New Zones</t>
  </si>
  <si>
    <t>July</t>
  </si>
  <si>
    <t>073-15-000057</t>
  </si>
  <si>
    <t xml:space="preserve">Construction of Road and Drain at Chowdeswarinagara (7th,8th,9th,10th,11th, 12th Cross) and other Sourrounding Roads in Ward No-73 </t>
  </si>
  <si>
    <t>M/s Professional Global Infrastrure Pvt. Ltd</t>
  </si>
  <si>
    <t>073-15-000058</t>
  </si>
  <si>
    <t xml:space="preserve">Construction of Road and Drain at Kempegowda layout (8th, 9th,10th,11th,12th,13th Main) Prema Nagara and other Sourrounding Roads in Ward No-73 </t>
  </si>
  <si>
    <t>M/s Professional Global Infrastructure Pvt. Ltd</t>
  </si>
  <si>
    <t>073-14-000029</t>
  </si>
  <si>
    <t>AMC of Elelctrical Cremetorium by engaging required staff, including periodically furnance D G set cleaning of scrubber chiminey repairs to motor etc, complete at Summanahalli in ward No 73 of RR Nagar Zone</t>
  </si>
  <si>
    <t xml:space="preserve">Sai Electricom </t>
  </si>
  <si>
    <t>P0287</t>
  </si>
  <si>
    <t>M and R to Electrical Crematoria</t>
  </si>
  <si>
    <t>073-16-000009</t>
  </si>
  <si>
    <t>Operation and Maintenance of Street Light System in Ward No.73-Kottigepalya(P-Nagarabhavi BDA 2nd Block) Package R18 of RajarajeshwariNagar Zone.</t>
  </si>
  <si>
    <t>M/S SHREE MAMATHA ELE ENTERPRISES</t>
  </si>
  <si>
    <t>P0300</t>
  </si>
  <si>
    <t>M and R to Street Lights - Replacement of Burnt Bulbs etc. (Package)</t>
  </si>
  <si>
    <t>073-16-000006</t>
  </si>
  <si>
    <t>Operation and Maintenance of Street Light System in Ward No.73-Kottigepalya(P-Chowdeshwarinagar) Package R15 of RajarajeshwariNagar Zone.</t>
  </si>
  <si>
    <t>M/S Kaveri Electricals Prop: K THRILOKESH,</t>
  </si>
  <si>
    <t>073-16-000007</t>
  </si>
  <si>
    <t>Operation and Maintenance of Street Light System in Ward No.73-Kottigepalya(P-Kottigepalya) Package R16 of RajarajeshwariNagar Zone.</t>
  </si>
  <si>
    <t>M/S Kaveri Electricals Prop:K THRILOKESHA,</t>
  </si>
  <si>
    <t>073-16-000008</t>
  </si>
  <si>
    <t>Operation and Maintenance of Street Light System in Ward No.73-Kottigepalya(P-Malagala) Package R17 of RajarajeshwariNagar Zone.</t>
  </si>
  <si>
    <t>M/S SREE  MAMATHA ELECTRICAL ENTERPRISES</t>
  </si>
  <si>
    <t>August</t>
  </si>
  <si>
    <t>073-17-000029</t>
  </si>
  <si>
    <t>Maintenance of electrical Cremitorium furnance and equipments using necesssery spare parts tools and skilled man power etc complete at Summanahalli in ward No 73 of RR Nagar Zone</t>
  </si>
  <si>
    <t>Prema Electrical Enterprises</t>
  </si>
  <si>
    <t>073-15-000006</t>
  </si>
  <si>
    <t>Improvements to park in 13th main road(adjacent to SWD) 9th block nagarabhavi 2nd stage</t>
  </si>
  <si>
    <t>Sri Madhu R</t>
  </si>
  <si>
    <t>Health &amp; Sanitation</t>
  </si>
  <si>
    <t>October</t>
  </si>
  <si>
    <t>073-17-000086</t>
  </si>
  <si>
    <t>Providing CC Camera at Garbage Block Spots in ward no 73</t>
  </si>
  <si>
    <t>Crime &amp; Safety</t>
  </si>
  <si>
    <t>M/s Green Energy Technologies</t>
  </si>
  <si>
    <t>P3110</t>
  </si>
  <si>
    <t>14th Finance Commission Grant Works</t>
  </si>
  <si>
    <t>Current</t>
  </si>
  <si>
    <t>073-15-000077</t>
  </si>
  <si>
    <t>Improvements and asphalting to 2nd main 3rd main 4th main Narasimhaiah garden and other surrounding roads in Narasimhaiah Garden Kottigepalya in ward no 73</t>
  </si>
  <si>
    <t>Sri, N.M Krishnamurthy,</t>
  </si>
  <si>
    <t>073-15-000076</t>
  </si>
  <si>
    <t>Improvements and asphalting to 7th cross 8th cross 10th cross and other surrounding roads in Sajje palya in ward no 73</t>
  </si>
  <si>
    <t>Sri, N.M. Krishnamurthy,</t>
  </si>
  <si>
    <t>November</t>
  </si>
  <si>
    <t>073-15-000047</t>
  </si>
  <si>
    <t xml:space="preserve">Construction of Mineral water Unit building at Solapuradamma Layout in ward No-73 </t>
  </si>
  <si>
    <t>Public Amenities</t>
  </si>
  <si>
    <t>N. Narayan,</t>
  </si>
  <si>
    <t>December</t>
  </si>
  <si>
    <t>073-15-000039</t>
  </si>
  <si>
    <t xml:space="preserve">Construction of Mineral water Unit building at Chowdeswarinagara near Vidyapriya School in ward No-73 </t>
  </si>
  <si>
    <t>M/s, Neha Enterprises,</t>
  </si>
  <si>
    <t>073-15-000043</t>
  </si>
  <si>
    <t xml:space="preserve">Construction of Mineral water Unit building at Srinivasa nagara in ward No-73 </t>
  </si>
  <si>
    <t>February</t>
  </si>
  <si>
    <t xml:space="preserve">Naveen M </t>
  </si>
  <si>
    <t xml:space="preserve">Sri Naveen M </t>
  </si>
  <si>
    <t>073-15-000075</t>
  </si>
  <si>
    <t>Improvements and asphalting to 5th B cross 8th A cross and other surrounding roads in Narasimaiah palya in ward no 73</t>
  </si>
  <si>
    <t>Sri,K.R Santhoshkumar</t>
  </si>
  <si>
    <t>March</t>
  </si>
  <si>
    <t>Civil Xperts Consulants &amp; Testing Center</t>
  </si>
  <si>
    <t>073-15-000078</t>
  </si>
  <si>
    <t>Improvements and asphalting 1st 2nd 3rd cross and other surrounding roads in Maruthi Markandeshwara layout in ward no 73</t>
  </si>
  <si>
    <t>Sri, K.R Santhoshkumar,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</si>
</sst>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workbookViewId="0">
      <pane ySplit="1" topLeftCell="A2" activePane="bottomLeft" state="frozen"/>
      <selection activeCell="H1" sqref="H1"/>
      <selection pane="bottomLeft" activeCell="A2" sqref="A2:XFD45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72</v>
      </c>
      <c r="B2" s="9" t="s">
        <v>33</v>
      </c>
      <c r="C2" s="10">
        <v>43194</v>
      </c>
      <c r="D2" s="11">
        <v>73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".00033"</f>
        <v>.00033</v>
      </c>
      <c r="M2" s="10">
        <v>42521</v>
      </c>
      <c r="N2" s="11" t="str">
        <f>"000112"</f>
        <v>000112</v>
      </c>
      <c r="O2" s="10">
        <v>42826</v>
      </c>
      <c r="P2" s="11" t="str">
        <f>"000017"</f>
        <v>000017</v>
      </c>
      <c r="Q2" s="10">
        <v>42864</v>
      </c>
      <c r="R2" s="11">
        <v>16</v>
      </c>
      <c r="S2" s="11" t="str">
        <f>"002838"</f>
        <v>002838</v>
      </c>
      <c r="T2" s="10">
        <v>42898</v>
      </c>
      <c r="U2" s="14">
        <v>132.60735</v>
      </c>
      <c r="V2" s="14">
        <v>3.80735</v>
      </c>
      <c r="W2" s="14">
        <v>128.80000000000001</v>
      </c>
      <c r="X2" s="11">
        <v>1</v>
      </c>
      <c r="Y2" s="10">
        <v>43194</v>
      </c>
      <c r="Z2" s="11">
        <v>9449830257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1.3260734999999999</v>
      </c>
      <c r="AG2" s="11" t="s">
        <v>45</v>
      </c>
    </row>
    <row r="3" spans="1:33" x14ac:dyDescent="0.2">
      <c r="A3" s="8">
        <v>73</v>
      </c>
      <c r="B3" s="9" t="s">
        <v>33</v>
      </c>
      <c r="C3" s="10">
        <v>43194</v>
      </c>
      <c r="D3" s="11">
        <v>73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"000075"</f>
        <v>000075</v>
      </c>
      <c r="M3" s="10">
        <v>42668</v>
      </c>
      <c r="N3" s="11" t="str">
        <f>"000016"</f>
        <v>000016</v>
      </c>
      <c r="O3" s="10">
        <v>43096</v>
      </c>
      <c r="P3" s="11" t="str">
        <f>"000086"</f>
        <v>000086</v>
      </c>
      <c r="Q3" s="10">
        <v>43096</v>
      </c>
      <c r="R3" s="11">
        <v>16</v>
      </c>
      <c r="S3" s="11" t="str">
        <f>"001275"</f>
        <v>001275</v>
      </c>
      <c r="T3" s="10">
        <v>43228</v>
      </c>
      <c r="U3" s="14">
        <v>4.6500000000000004</v>
      </c>
      <c r="V3" s="14">
        <v>0.46500000000000002</v>
      </c>
      <c r="W3" s="14">
        <v>4.1849999999999996</v>
      </c>
      <c r="X3" s="11">
        <v>1</v>
      </c>
      <c r="Y3" s="10">
        <v>43194</v>
      </c>
      <c r="Z3" s="11">
        <v>9986551818</v>
      </c>
      <c r="AA3" s="12" t="s">
        <v>48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4.6500000000000007E-2</v>
      </c>
      <c r="AG3" s="11" t="s">
        <v>45</v>
      </c>
    </row>
    <row r="4" spans="1:33" x14ac:dyDescent="0.2">
      <c r="A4" s="8">
        <v>74</v>
      </c>
      <c r="B4" s="9" t="s">
        <v>33</v>
      </c>
      <c r="C4" s="10">
        <v>43194</v>
      </c>
      <c r="D4" s="11">
        <v>73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49</v>
      </c>
      <c r="J4" s="12" t="s">
        <v>50</v>
      </c>
      <c r="K4" s="13" t="s">
        <v>39</v>
      </c>
      <c r="L4" s="11" t="str">
        <f>"000034"</f>
        <v>000034</v>
      </c>
      <c r="M4" s="10">
        <v>42521</v>
      </c>
      <c r="N4" s="11" t="str">
        <f>"000054"</f>
        <v>000054</v>
      </c>
      <c r="O4" s="10">
        <v>42591</v>
      </c>
      <c r="P4" s="11" t="str">
        <f>"000103"</f>
        <v>000103</v>
      </c>
      <c r="Q4" s="10">
        <v>42592</v>
      </c>
      <c r="R4" s="11">
        <v>16</v>
      </c>
      <c r="S4" s="11" t="str">
        <f>"005242"</f>
        <v>005242</v>
      </c>
      <c r="T4" s="10">
        <v>42634</v>
      </c>
      <c r="U4" s="14">
        <v>4.9000000000000004</v>
      </c>
      <c r="V4" s="14">
        <v>0.49</v>
      </c>
      <c r="W4" s="14">
        <v>4.41</v>
      </c>
      <c r="X4" s="11">
        <v>1</v>
      </c>
      <c r="Y4" s="10">
        <v>43194</v>
      </c>
      <c r="Z4" s="11">
        <v>9986551818</v>
      </c>
      <c r="AA4" s="12" t="s">
        <v>48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4.9000000000000002E-2</v>
      </c>
      <c r="AG4" s="11" t="s">
        <v>45</v>
      </c>
    </row>
    <row r="5" spans="1:33" x14ac:dyDescent="0.2">
      <c r="A5" s="8">
        <v>384</v>
      </c>
      <c r="B5" s="9" t="s">
        <v>33</v>
      </c>
      <c r="C5" s="10">
        <v>43200</v>
      </c>
      <c r="D5" s="11">
        <v>73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51</v>
      </c>
      <c r="J5" s="12" t="s">
        <v>52</v>
      </c>
      <c r="K5" s="13" t="s">
        <v>53</v>
      </c>
      <c r="L5" s="11" t="str">
        <f>"000158"</f>
        <v>000158</v>
      </c>
      <c r="M5" s="10">
        <v>42461</v>
      </c>
      <c r="N5" s="11" t="str">
        <f>""</f>
        <v/>
      </c>
      <c r="O5" s="10"/>
      <c r="P5" s="11" t="str">
        <f>""</f>
        <v/>
      </c>
      <c r="Q5" s="10"/>
      <c r="R5" s="11">
        <v>16</v>
      </c>
      <c r="S5" s="11" t="str">
        <f>""</f>
        <v/>
      </c>
      <c r="T5" s="10"/>
      <c r="U5" s="14">
        <v>4.1387999999999998</v>
      </c>
      <c r="V5" s="14">
        <v>8.8200000000000001E-2</v>
      </c>
      <c r="W5" s="14">
        <v>4.0506000000000002</v>
      </c>
      <c r="X5" s="11">
        <v>10</v>
      </c>
      <c r="Y5" s="10">
        <v>43200</v>
      </c>
      <c r="Z5" s="11">
        <v>9886482880</v>
      </c>
      <c r="AA5" s="12" t="s">
        <v>54</v>
      </c>
      <c r="AB5" s="11" t="s">
        <v>55</v>
      </c>
      <c r="AC5" s="12" t="s">
        <v>56</v>
      </c>
      <c r="AD5" s="11" t="s">
        <v>43</v>
      </c>
      <c r="AE5" s="12" t="s">
        <v>44</v>
      </c>
      <c r="AF5" s="14">
        <v>4.1388000000000001E-2</v>
      </c>
      <c r="AG5" s="11" t="s">
        <v>45</v>
      </c>
    </row>
    <row r="6" spans="1:33" x14ac:dyDescent="0.2">
      <c r="A6" s="8">
        <v>522</v>
      </c>
      <c r="B6" s="9" t="s">
        <v>33</v>
      </c>
      <c r="C6" s="10">
        <v>43203</v>
      </c>
      <c r="D6" s="11">
        <v>73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57</v>
      </c>
      <c r="J6" s="12" t="s">
        <v>58</v>
      </c>
      <c r="K6" s="13" t="s">
        <v>53</v>
      </c>
      <c r="L6" s="11" t="str">
        <f>"000001"</f>
        <v>000001</v>
      </c>
      <c r="M6" s="10">
        <v>43042</v>
      </c>
      <c r="N6" s="11" t="str">
        <f>"000108"</f>
        <v>000108</v>
      </c>
      <c r="O6" s="10">
        <v>43189</v>
      </c>
      <c r="P6" s="11" t="str">
        <f>"000050"</f>
        <v>000050</v>
      </c>
      <c r="Q6" s="10">
        <v>43189</v>
      </c>
      <c r="R6" s="11">
        <v>17</v>
      </c>
      <c r="S6" s="11" t="str">
        <f>"000478"</f>
        <v>000478</v>
      </c>
      <c r="T6" s="10">
        <v>43201</v>
      </c>
      <c r="U6" s="14">
        <v>41.909480000000002</v>
      </c>
      <c r="V6" s="14">
        <v>1.2991900000000001</v>
      </c>
      <c r="W6" s="14">
        <v>40.610289999999999</v>
      </c>
      <c r="X6" s="11">
        <v>16</v>
      </c>
      <c r="Y6" s="10">
        <v>43203</v>
      </c>
      <c r="Z6" s="11">
        <v>9845355689</v>
      </c>
      <c r="AA6" s="12" t="s">
        <v>59</v>
      </c>
      <c r="AB6" s="11" t="s">
        <v>60</v>
      </c>
      <c r="AC6" s="12" t="s">
        <v>61</v>
      </c>
      <c r="AD6" s="11" t="s">
        <v>62</v>
      </c>
      <c r="AE6" s="12" t="s">
        <v>63</v>
      </c>
      <c r="AF6" s="14">
        <v>0.41909480000000005</v>
      </c>
      <c r="AG6" s="11" t="s">
        <v>45</v>
      </c>
    </row>
    <row r="7" spans="1:33" x14ac:dyDescent="0.2">
      <c r="A7" s="8">
        <v>961</v>
      </c>
      <c r="B7" s="9" t="s">
        <v>64</v>
      </c>
      <c r="C7" s="10">
        <v>43229</v>
      </c>
      <c r="D7" s="11">
        <v>73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46</v>
      </c>
      <c r="J7" s="12" t="s">
        <v>47</v>
      </c>
      <c r="K7" s="13" t="s">
        <v>39</v>
      </c>
      <c r="L7" s="11" t="str">
        <f>"000075"</f>
        <v>000075</v>
      </c>
      <c r="M7" s="10">
        <v>42668</v>
      </c>
      <c r="N7" s="11" t="str">
        <f>"000016"</f>
        <v>000016</v>
      </c>
      <c r="O7" s="10">
        <v>43096</v>
      </c>
      <c r="P7" s="11" t="str">
        <f>"000086"</f>
        <v>000086</v>
      </c>
      <c r="Q7" s="10">
        <v>43096</v>
      </c>
      <c r="R7" s="11">
        <v>16</v>
      </c>
      <c r="S7" s="11" t="str">
        <f>"001275"</f>
        <v>001275</v>
      </c>
      <c r="T7" s="10">
        <v>43228</v>
      </c>
      <c r="U7" s="14">
        <v>4.5179999999999998</v>
      </c>
      <c r="V7" s="14">
        <v>0.188</v>
      </c>
      <c r="W7" s="14">
        <v>4.33</v>
      </c>
      <c r="X7" s="11">
        <v>47</v>
      </c>
      <c r="Y7" s="10">
        <v>43229</v>
      </c>
      <c r="Z7" s="11">
        <v>9999999999</v>
      </c>
      <c r="AA7" s="12" t="s">
        <v>65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4.5179999999999998E-2</v>
      </c>
      <c r="AG7" s="11" t="s">
        <v>45</v>
      </c>
    </row>
    <row r="8" spans="1:33" x14ac:dyDescent="0.2">
      <c r="A8" s="8">
        <v>1119</v>
      </c>
      <c r="B8" s="9" t="s">
        <v>64</v>
      </c>
      <c r="C8" s="10">
        <v>43230</v>
      </c>
      <c r="D8" s="11">
        <v>73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66</v>
      </c>
      <c r="J8" s="12" t="s">
        <v>67</v>
      </c>
      <c r="K8" s="13" t="s">
        <v>68</v>
      </c>
      <c r="L8" s="11" t="str">
        <f>"000028"</f>
        <v>000028</v>
      </c>
      <c r="M8" s="10">
        <v>42600</v>
      </c>
      <c r="N8" s="11" t="str">
        <f>"100014"</f>
        <v>100014</v>
      </c>
      <c r="O8" s="10">
        <v>42632</v>
      </c>
      <c r="P8" s="11" t="str">
        <f>"000059"</f>
        <v>000059</v>
      </c>
      <c r="Q8" s="10">
        <v>42741</v>
      </c>
      <c r="R8" s="11">
        <v>15</v>
      </c>
      <c r="S8" s="11" t="str">
        <f>"001209"</f>
        <v>001209</v>
      </c>
      <c r="T8" s="10">
        <v>43228</v>
      </c>
      <c r="U8" s="14">
        <v>42.253799999999998</v>
      </c>
      <c r="V8" s="14">
        <v>2.7920500000000001</v>
      </c>
      <c r="W8" s="14">
        <v>39.461750000000002</v>
      </c>
      <c r="X8" s="11">
        <v>48</v>
      </c>
      <c r="Y8" s="10">
        <v>43230</v>
      </c>
      <c r="Z8" s="11">
        <v>9845355689</v>
      </c>
      <c r="AA8" s="12" t="s">
        <v>69</v>
      </c>
      <c r="AB8" s="11" t="s">
        <v>55</v>
      </c>
      <c r="AC8" s="12" t="s">
        <v>56</v>
      </c>
      <c r="AD8" s="11" t="s">
        <v>62</v>
      </c>
      <c r="AE8" s="12" t="s">
        <v>63</v>
      </c>
      <c r="AF8" s="14">
        <v>0.42253799999999997</v>
      </c>
      <c r="AG8" s="11" t="s">
        <v>45</v>
      </c>
    </row>
    <row r="9" spans="1:33" x14ac:dyDescent="0.2">
      <c r="A9" s="8">
        <v>1120</v>
      </c>
      <c r="B9" s="9" t="s">
        <v>64</v>
      </c>
      <c r="C9" s="10">
        <v>43230</v>
      </c>
      <c r="D9" s="11">
        <v>73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70</v>
      </c>
      <c r="J9" s="12" t="s">
        <v>71</v>
      </c>
      <c r="K9" s="13" t="s">
        <v>68</v>
      </c>
      <c r="L9" s="11" t="str">
        <f>"000043"</f>
        <v>000043</v>
      </c>
      <c r="M9" s="10">
        <v>42667</v>
      </c>
      <c r="N9" s="11" t="str">
        <f>"000002"</f>
        <v>000002</v>
      </c>
      <c r="O9" s="10">
        <v>42825</v>
      </c>
      <c r="P9" s="11" t="str">
        <f>"000088"</f>
        <v>000088</v>
      </c>
      <c r="Q9" s="10">
        <v>42744</v>
      </c>
      <c r="R9" s="11">
        <v>17</v>
      </c>
      <c r="S9" s="11" t="str">
        <f>"001317"</f>
        <v>001317</v>
      </c>
      <c r="T9" s="10">
        <v>43229</v>
      </c>
      <c r="U9" s="14">
        <v>19.85369</v>
      </c>
      <c r="V9" s="14">
        <v>2.4536899999999999</v>
      </c>
      <c r="W9" s="14">
        <v>17.399999999999999</v>
      </c>
      <c r="X9" s="11">
        <v>48</v>
      </c>
      <c r="Y9" s="10">
        <v>43230</v>
      </c>
      <c r="Z9" s="11">
        <v>8904904737</v>
      </c>
      <c r="AA9" s="12" t="s">
        <v>72</v>
      </c>
      <c r="AB9" s="11" t="s">
        <v>73</v>
      </c>
      <c r="AC9" s="12" t="s">
        <v>74</v>
      </c>
      <c r="AD9" s="11" t="s">
        <v>62</v>
      </c>
      <c r="AE9" s="12" t="s">
        <v>63</v>
      </c>
      <c r="AF9" s="14">
        <v>0.19853690000000002</v>
      </c>
      <c r="AG9" s="11" t="s">
        <v>45</v>
      </c>
    </row>
    <row r="10" spans="1:33" x14ac:dyDescent="0.2">
      <c r="A10" s="8">
        <v>1121</v>
      </c>
      <c r="B10" s="9" t="s">
        <v>64</v>
      </c>
      <c r="C10" s="10">
        <v>43230</v>
      </c>
      <c r="D10" s="11">
        <v>73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75</v>
      </c>
      <c r="J10" s="12" t="s">
        <v>76</v>
      </c>
      <c r="K10" s="13" t="s">
        <v>68</v>
      </c>
      <c r="L10" s="11" t="str">
        <f>"000040"</f>
        <v>000040</v>
      </c>
      <c r="M10" s="10">
        <v>42667</v>
      </c>
      <c r="N10" s="11" t="str">
        <f>"000003"</f>
        <v>000003</v>
      </c>
      <c r="O10" s="10">
        <v>42825</v>
      </c>
      <c r="P10" s="11" t="str">
        <f>"000089"</f>
        <v>000089</v>
      </c>
      <c r="Q10" s="10">
        <v>42744</v>
      </c>
      <c r="R10" s="11">
        <v>17</v>
      </c>
      <c r="S10" s="11" t="str">
        <f>"001319"</f>
        <v>001319</v>
      </c>
      <c r="T10" s="10">
        <v>43229</v>
      </c>
      <c r="U10" s="14">
        <v>19.977360000000001</v>
      </c>
      <c r="V10" s="14">
        <v>2.47736</v>
      </c>
      <c r="W10" s="14">
        <v>17.5</v>
      </c>
      <c r="X10" s="11">
        <v>48</v>
      </c>
      <c r="Y10" s="10">
        <v>43230</v>
      </c>
      <c r="Z10" s="11">
        <v>8904904737</v>
      </c>
      <c r="AA10" s="12" t="s">
        <v>72</v>
      </c>
      <c r="AB10" s="11" t="s">
        <v>73</v>
      </c>
      <c r="AC10" s="12" t="s">
        <v>74</v>
      </c>
      <c r="AD10" s="11" t="s">
        <v>62</v>
      </c>
      <c r="AE10" s="12" t="s">
        <v>63</v>
      </c>
      <c r="AF10" s="14">
        <v>0.1997736</v>
      </c>
      <c r="AG10" s="11" t="s">
        <v>45</v>
      </c>
    </row>
    <row r="11" spans="1:33" x14ac:dyDescent="0.2">
      <c r="A11" s="8">
        <v>1633</v>
      </c>
      <c r="B11" s="9" t="s">
        <v>77</v>
      </c>
      <c r="C11" s="10">
        <v>43252</v>
      </c>
      <c r="D11" s="11">
        <v>73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78</v>
      </c>
      <c r="J11" s="12" t="s">
        <v>79</v>
      </c>
      <c r="K11" s="13" t="s">
        <v>80</v>
      </c>
      <c r="L11" s="11" t="str">
        <f>"000014"</f>
        <v>000014</v>
      </c>
      <c r="M11" s="10">
        <v>42424</v>
      </c>
      <c r="N11" s="11" t="str">
        <f>"000030"</f>
        <v>000030</v>
      </c>
      <c r="O11" s="10">
        <v>42808</v>
      </c>
      <c r="P11" s="11" t="str">
        <f>"000314"</f>
        <v>000314</v>
      </c>
      <c r="Q11" s="10">
        <v>42808</v>
      </c>
      <c r="R11" s="11">
        <v>16</v>
      </c>
      <c r="S11" s="11" t="str">
        <f>"001842"</f>
        <v>001842</v>
      </c>
      <c r="T11" s="10">
        <v>43244</v>
      </c>
      <c r="U11" s="14">
        <v>12.545999999999999</v>
      </c>
      <c r="V11" s="14">
        <v>0.87005999999999994</v>
      </c>
      <c r="W11" s="14">
        <v>11.675940000000001</v>
      </c>
      <c r="X11" s="11">
        <v>65</v>
      </c>
      <c r="Y11" s="10">
        <v>43252</v>
      </c>
      <c r="Z11" s="11">
        <v>9742767709</v>
      </c>
      <c r="AA11" s="12" t="s">
        <v>81</v>
      </c>
      <c r="AB11" s="11" t="s">
        <v>41</v>
      </c>
      <c r="AC11" s="12" t="s">
        <v>42</v>
      </c>
      <c r="AD11" s="11" t="s">
        <v>82</v>
      </c>
      <c r="AE11" s="12" t="s">
        <v>83</v>
      </c>
      <c r="AF11" s="14">
        <v>0.12545999999999999</v>
      </c>
      <c r="AG11" s="11" t="s">
        <v>45</v>
      </c>
    </row>
    <row r="12" spans="1:33" x14ac:dyDescent="0.2">
      <c r="A12" s="8">
        <v>1634</v>
      </c>
      <c r="B12" s="9" t="s">
        <v>77</v>
      </c>
      <c r="C12" s="10">
        <v>43252</v>
      </c>
      <c r="D12" s="11">
        <v>73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84</v>
      </c>
      <c r="J12" s="12" t="s">
        <v>85</v>
      </c>
      <c r="K12" s="13" t="s">
        <v>68</v>
      </c>
      <c r="L12" s="11" t="str">
        <f>"000083"</f>
        <v>000083</v>
      </c>
      <c r="M12" s="10">
        <v>42713</v>
      </c>
      <c r="N12" s="11" t="str">
        <f>"000049"</f>
        <v>000049</v>
      </c>
      <c r="O12" s="10">
        <v>42808</v>
      </c>
      <c r="P12" s="11" t="str">
        <f>"000052"</f>
        <v>000052</v>
      </c>
      <c r="Q12" s="10">
        <v>42817</v>
      </c>
      <c r="R12" s="11">
        <v>16</v>
      </c>
      <c r="S12" s="11" t="str">
        <f>"001881"</f>
        <v>001881</v>
      </c>
      <c r="T12" s="10">
        <v>43245</v>
      </c>
      <c r="U12" s="14">
        <v>2.2633299999999998</v>
      </c>
      <c r="V12" s="14">
        <v>0.26441999999999999</v>
      </c>
      <c r="W12" s="14">
        <v>1.99891</v>
      </c>
      <c r="X12" s="11">
        <v>65</v>
      </c>
      <c r="Y12" s="10">
        <v>43252</v>
      </c>
      <c r="Z12" s="11">
        <v>9945159512</v>
      </c>
      <c r="AA12" s="12" t="s">
        <v>86</v>
      </c>
      <c r="AB12" s="11" t="s">
        <v>87</v>
      </c>
      <c r="AC12" s="12" t="s">
        <v>88</v>
      </c>
      <c r="AD12" s="11" t="s">
        <v>89</v>
      </c>
      <c r="AE12" s="12" t="s">
        <v>90</v>
      </c>
      <c r="AF12" s="14">
        <v>2.2633299999999999E-2</v>
      </c>
      <c r="AG12" s="11" t="s">
        <v>45</v>
      </c>
    </row>
    <row r="13" spans="1:33" x14ac:dyDescent="0.2">
      <c r="A13" s="8">
        <v>1635</v>
      </c>
      <c r="B13" s="9" t="s">
        <v>77</v>
      </c>
      <c r="C13" s="10">
        <v>43252</v>
      </c>
      <c r="D13" s="11">
        <v>73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91</v>
      </c>
      <c r="J13" s="12" t="s">
        <v>92</v>
      </c>
      <c r="K13" s="13" t="s">
        <v>80</v>
      </c>
      <c r="L13" s="11" t="str">
        <f>"000082"</f>
        <v>000082</v>
      </c>
      <c r="M13" s="10">
        <v>42713</v>
      </c>
      <c r="N13" s="11" t="str">
        <f>"000048"</f>
        <v>000048</v>
      </c>
      <c r="O13" s="10">
        <v>42808</v>
      </c>
      <c r="P13" s="11" t="str">
        <f>"000053"</f>
        <v>000053</v>
      </c>
      <c r="Q13" s="10">
        <v>42817</v>
      </c>
      <c r="R13" s="11">
        <v>16</v>
      </c>
      <c r="S13" s="11" t="str">
        <f>"001882"</f>
        <v>001882</v>
      </c>
      <c r="T13" s="10">
        <v>43245</v>
      </c>
      <c r="U13" s="14">
        <v>2.4331999999999998</v>
      </c>
      <c r="V13" s="14">
        <v>0.28327999999999998</v>
      </c>
      <c r="W13" s="14">
        <v>2.1499199999999998</v>
      </c>
      <c r="X13" s="11">
        <v>65</v>
      </c>
      <c r="Y13" s="10">
        <v>43252</v>
      </c>
      <c r="Z13" s="11">
        <v>9886197871</v>
      </c>
      <c r="AA13" s="12" t="s">
        <v>93</v>
      </c>
      <c r="AB13" s="11" t="s">
        <v>87</v>
      </c>
      <c r="AC13" s="12" t="s">
        <v>88</v>
      </c>
      <c r="AD13" s="11" t="s">
        <v>89</v>
      </c>
      <c r="AE13" s="12" t="s">
        <v>90</v>
      </c>
      <c r="AF13" s="14">
        <v>2.4331999999999999E-2</v>
      </c>
      <c r="AG13" s="11" t="s">
        <v>45</v>
      </c>
    </row>
    <row r="14" spans="1:33" x14ac:dyDescent="0.2">
      <c r="A14" s="8">
        <v>2302</v>
      </c>
      <c r="B14" s="9" t="s">
        <v>77</v>
      </c>
      <c r="C14" s="10">
        <v>43269</v>
      </c>
      <c r="D14" s="11">
        <v>73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94</v>
      </c>
      <c r="J14" s="12" t="s">
        <v>95</v>
      </c>
      <c r="K14" s="13" t="s">
        <v>39</v>
      </c>
      <c r="L14" s="11" t="str">
        <f>"000131"</f>
        <v>000131</v>
      </c>
      <c r="M14" s="10">
        <v>42439</v>
      </c>
      <c r="N14" s="11" t="str">
        <f>"000026"</f>
        <v>000026</v>
      </c>
      <c r="O14" s="10">
        <v>42875</v>
      </c>
      <c r="P14" s="11" t="str">
        <f>"000087"</f>
        <v>000087</v>
      </c>
      <c r="Q14" s="10">
        <v>42915</v>
      </c>
      <c r="R14" s="11">
        <v>15</v>
      </c>
      <c r="S14" s="11" t="str">
        <f>""</f>
        <v/>
      </c>
      <c r="T14" s="10"/>
      <c r="U14" s="14">
        <v>90.977620000000002</v>
      </c>
      <c r="V14" s="14">
        <v>11.07762</v>
      </c>
      <c r="W14" s="14">
        <v>79.900000000000006</v>
      </c>
      <c r="X14" s="11">
        <v>90</v>
      </c>
      <c r="Y14" s="10">
        <v>43269</v>
      </c>
      <c r="Z14" s="11">
        <v>1234567899</v>
      </c>
      <c r="AA14" s="12" t="s">
        <v>96</v>
      </c>
      <c r="AB14" s="11" t="s">
        <v>97</v>
      </c>
      <c r="AC14" s="12" t="s">
        <v>98</v>
      </c>
      <c r="AD14" s="11" t="s">
        <v>43</v>
      </c>
      <c r="AE14" s="12" t="s">
        <v>44</v>
      </c>
      <c r="AF14" s="14">
        <v>0.90977620000000003</v>
      </c>
      <c r="AG14" s="11" t="s">
        <v>45</v>
      </c>
    </row>
    <row r="15" spans="1:33" x14ac:dyDescent="0.2">
      <c r="A15" s="8">
        <v>2303</v>
      </c>
      <c r="B15" s="9" t="s">
        <v>77</v>
      </c>
      <c r="C15" s="10">
        <v>43269</v>
      </c>
      <c r="D15" s="11">
        <v>73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99</v>
      </c>
      <c r="J15" s="12" t="s">
        <v>100</v>
      </c>
      <c r="K15" s="13" t="s">
        <v>39</v>
      </c>
      <c r="L15" s="11" t="str">
        <f>"000130"</f>
        <v>000130</v>
      </c>
      <c r="M15" s="10">
        <v>42439</v>
      </c>
      <c r="N15" s="11" t="str">
        <f>"000025"</f>
        <v>000025</v>
      </c>
      <c r="O15" s="10">
        <v>42875</v>
      </c>
      <c r="P15" s="11" t="str">
        <f>"000086"</f>
        <v>000086</v>
      </c>
      <c r="Q15" s="10">
        <v>42914</v>
      </c>
      <c r="R15" s="11">
        <v>15</v>
      </c>
      <c r="S15" s="11" t="str">
        <f>""</f>
        <v/>
      </c>
      <c r="T15" s="10"/>
      <c r="U15" s="14">
        <v>71.521100000000004</v>
      </c>
      <c r="V15" s="14">
        <v>8.7210999999999999</v>
      </c>
      <c r="W15" s="14">
        <v>62.8</v>
      </c>
      <c r="X15" s="11">
        <v>90</v>
      </c>
      <c r="Y15" s="10">
        <v>43269</v>
      </c>
      <c r="Z15" s="11">
        <v>1234567899</v>
      </c>
      <c r="AA15" s="12" t="s">
        <v>96</v>
      </c>
      <c r="AB15" s="11" t="s">
        <v>97</v>
      </c>
      <c r="AC15" s="12" t="s">
        <v>98</v>
      </c>
      <c r="AD15" s="11" t="s">
        <v>43</v>
      </c>
      <c r="AE15" s="12" t="s">
        <v>44</v>
      </c>
      <c r="AF15" s="14">
        <v>0.71521100000000004</v>
      </c>
      <c r="AG15" s="11" t="s">
        <v>45</v>
      </c>
    </row>
    <row r="16" spans="1:33" x14ac:dyDescent="0.2">
      <c r="A16" s="8">
        <v>2546</v>
      </c>
      <c r="B16" s="9" t="s">
        <v>77</v>
      </c>
      <c r="C16" s="10">
        <v>43274</v>
      </c>
      <c r="D16" s="11">
        <v>73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101</v>
      </c>
      <c r="J16" s="12" t="s">
        <v>102</v>
      </c>
      <c r="K16" s="13" t="s">
        <v>53</v>
      </c>
      <c r="L16" s="11" t="str">
        <f>"000075"</f>
        <v>000075</v>
      </c>
      <c r="M16" s="10">
        <v>41940</v>
      </c>
      <c r="N16" s="11" t="str">
        <f>"000040"</f>
        <v>000040</v>
      </c>
      <c r="O16" s="10">
        <v>42632</v>
      </c>
      <c r="P16" s="11" t="str">
        <f>"000045"</f>
        <v>000045</v>
      </c>
      <c r="Q16" s="10">
        <v>42646</v>
      </c>
      <c r="R16" s="11">
        <v>11</v>
      </c>
      <c r="S16" s="11" t="str">
        <f>"002737"</f>
        <v>002737</v>
      </c>
      <c r="T16" s="10">
        <v>43271</v>
      </c>
      <c r="U16" s="14">
        <v>31.516020000000001</v>
      </c>
      <c r="V16" s="14">
        <v>2.1460499999999998</v>
      </c>
      <c r="W16" s="14">
        <v>29.369969999999999</v>
      </c>
      <c r="X16" s="11">
        <v>99</v>
      </c>
      <c r="Y16" s="10">
        <v>43274</v>
      </c>
      <c r="Z16" s="11">
        <v>9341227861</v>
      </c>
      <c r="AA16" s="12" t="s">
        <v>103</v>
      </c>
      <c r="AB16" s="11" t="s">
        <v>104</v>
      </c>
      <c r="AC16" s="12" t="s">
        <v>105</v>
      </c>
      <c r="AD16" s="11" t="s">
        <v>62</v>
      </c>
      <c r="AE16" s="12" t="s">
        <v>63</v>
      </c>
      <c r="AF16" s="14">
        <v>0.3151602</v>
      </c>
      <c r="AG16" s="11" t="s">
        <v>45</v>
      </c>
    </row>
    <row r="17" spans="1:33" x14ac:dyDescent="0.2">
      <c r="A17" s="8">
        <v>3157</v>
      </c>
      <c r="B17" s="9" t="s">
        <v>106</v>
      </c>
      <c r="C17" s="10">
        <v>43290</v>
      </c>
      <c r="D17" s="11">
        <v>73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107</v>
      </c>
      <c r="J17" s="12" t="s">
        <v>108</v>
      </c>
      <c r="K17" s="13" t="s">
        <v>39</v>
      </c>
      <c r="L17" s="11" t="str">
        <f>"000133"</f>
        <v>000133</v>
      </c>
      <c r="M17" s="10">
        <v>42439</v>
      </c>
      <c r="N17" s="11" t="str">
        <f>"000093"</f>
        <v>000093</v>
      </c>
      <c r="O17" s="10">
        <v>42706</v>
      </c>
      <c r="P17" s="11" t="str">
        <f>"000202"</f>
        <v>000202</v>
      </c>
      <c r="Q17" s="10">
        <v>42733</v>
      </c>
      <c r="R17" s="11">
        <v>15</v>
      </c>
      <c r="S17" s="11" t="str">
        <f>"003439"</f>
        <v>003439</v>
      </c>
      <c r="T17" s="10">
        <v>43288</v>
      </c>
      <c r="U17" s="14">
        <v>82.75403</v>
      </c>
      <c r="V17" s="14">
        <v>11.00403</v>
      </c>
      <c r="W17" s="14">
        <v>71.75</v>
      </c>
      <c r="X17" s="11">
        <v>117</v>
      </c>
      <c r="Y17" s="10">
        <v>43290</v>
      </c>
      <c r="Z17" s="11">
        <v>9845400303</v>
      </c>
      <c r="AA17" s="12" t="s">
        <v>109</v>
      </c>
      <c r="AB17" s="11" t="s">
        <v>97</v>
      </c>
      <c r="AC17" s="12" t="s">
        <v>98</v>
      </c>
      <c r="AD17" s="11" t="s">
        <v>43</v>
      </c>
      <c r="AE17" s="12" t="s">
        <v>44</v>
      </c>
      <c r="AF17" s="14">
        <v>0.82754030000000001</v>
      </c>
      <c r="AG17" s="11" t="s">
        <v>45</v>
      </c>
    </row>
    <row r="18" spans="1:33" x14ac:dyDescent="0.2">
      <c r="A18" s="8">
        <v>3158</v>
      </c>
      <c r="B18" s="9" t="s">
        <v>106</v>
      </c>
      <c r="C18" s="10">
        <v>43290</v>
      </c>
      <c r="D18" s="11">
        <v>73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110</v>
      </c>
      <c r="J18" s="12" t="s">
        <v>111</v>
      </c>
      <c r="K18" s="13" t="s">
        <v>39</v>
      </c>
      <c r="L18" s="11" t="str">
        <f>"000132"</f>
        <v>000132</v>
      </c>
      <c r="M18" s="10">
        <v>42439</v>
      </c>
      <c r="N18" s="11" t="str">
        <f>"000094"</f>
        <v>000094</v>
      </c>
      <c r="O18" s="10">
        <v>42733</v>
      </c>
      <c r="P18" s="11" t="str">
        <f>"000204"</f>
        <v>000204</v>
      </c>
      <c r="Q18" s="10">
        <v>42733</v>
      </c>
      <c r="R18" s="11">
        <v>15</v>
      </c>
      <c r="S18" s="11" t="str">
        <f>"003440"</f>
        <v>003440</v>
      </c>
      <c r="T18" s="10">
        <v>43288</v>
      </c>
      <c r="U18" s="14">
        <v>106.79096</v>
      </c>
      <c r="V18" s="14">
        <v>14.20096</v>
      </c>
      <c r="W18" s="14">
        <v>92.59</v>
      </c>
      <c r="X18" s="11">
        <v>117</v>
      </c>
      <c r="Y18" s="10">
        <v>43290</v>
      </c>
      <c r="Z18" s="11">
        <v>9845400303</v>
      </c>
      <c r="AA18" s="12" t="s">
        <v>112</v>
      </c>
      <c r="AB18" s="11" t="s">
        <v>97</v>
      </c>
      <c r="AC18" s="12" t="s">
        <v>98</v>
      </c>
      <c r="AD18" s="11" t="s">
        <v>43</v>
      </c>
      <c r="AE18" s="12" t="s">
        <v>44</v>
      </c>
      <c r="AF18" s="14">
        <v>1.0679095999999999</v>
      </c>
      <c r="AG18" s="11" t="s">
        <v>45</v>
      </c>
    </row>
    <row r="19" spans="1:33" x14ac:dyDescent="0.2">
      <c r="A19" s="8">
        <v>3505</v>
      </c>
      <c r="B19" s="9" t="s">
        <v>106</v>
      </c>
      <c r="C19" s="10">
        <v>43299</v>
      </c>
      <c r="D19" s="11">
        <v>73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113</v>
      </c>
      <c r="J19" s="12" t="s">
        <v>114</v>
      </c>
      <c r="K19" s="13" t="s">
        <v>53</v>
      </c>
      <c r="L19" s="11" t="str">
        <f>"000003"</f>
        <v>000003</v>
      </c>
      <c r="M19" s="10">
        <v>41893</v>
      </c>
      <c r="N19" s="11" t="str">
        <f>"000015"</f>
        <v>000015</v>
      </c>
      <c r="O19" s="10">
        <v>42916</v>
      </c>
      <c r="P19" s="11" t="str">
        <f>"000021"</f>
        <v>000021</v>
      </c>
      <c r="Q19" s="10">
        <v>42916</v>
      </c>
      <c r="R19" s="11">
        <v>14</v>
      </c>
      <c r="S19" s="11" t="str">
        <f>"003511"</f>
        <v>003511</v>
      </c>
      <c r="T19" s="10">
        <v>43291</v>
      </c>
      <c r="U19" s="14">
        <v>4.2619199999999999</v>
      </c>
      <c r="V19" s="14">
        <v>0.49508999999999997</v>
      </c>
      <c r="W19" s="14">
        <v>3.7668300000000001</v>
      </c>
      <c r="X19" s="11">
        <v>127</v>
      </c>
      <c r="Y19" s="10">
        <v>43299</v>
      </c>
      <c r="Z19" s="11">
        <v>9845351993</v>
      </c>
      <c r="AA19" s="12" t="s">
        <v>115</v>
      </c>
      <c r="AB19" s="11" t="s">
        <v>116</v>
      </c>
      <c r="AC19" s="12" t="s">
        <v>117</v>
      </c>
      <c r="AD19" s="11" t="s">
        <v>89</v>
      </c>
      <c r="AE19" s="12" t="s">
        <v>90</v>
      </c>
      <c r="AF19" s="14">
        <v>4.2619199999999996E-2</v>
      </c>
      <c r="AG19" s="11" t="s">
        <v>45</v>
      </c>
    </row>
    <row r="20" spans="1:33" x14ac:dyDescent="0.2">
      <c r="A20" s="8">
        <v>3506</v>
      </c>
      <c r="B20" s="9" t="s">
        <v>106</v>
      </c>
      <c r="C20" s="10">
        <v>43299</v>
      </c>
      <c r="D20" s="11">
        <v>73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113</v>
      </c>
      <c r="J20" s="12" t="s">
        <v>114</v>
      </c>
      <c r="K20" s="13" t="s">
        <v>53</v>
      </c>
      <c r="L20" s="11" t="str">
        <f>"000003"</f>
        <v>000003</v>
      </c>
      <c r="M20" s="10">
        <v>41893</v>
      </c>
      <c r="N20" s="11" t="str">
        <f>"000015"</f>
        <v>000015</v>
      </c>
      <c r="O20" s="10">
        <v>42916</v>
      </c>
      <c r="P20" s="11" t="str">
        <f>"000021"</f>
        <v>000021</v>
      </c>
      <c r="Q20" s="10">
        <v>42916</v>
      </c>
      <c r="R20" s="11">
        <v>14</v>
      </c>
      <c r="S20" s="11" t="str">
        <f>"003511"</f>
        <v>003511</v>
      </c>
      <c r="T20" s="10">
        <v>43291</v>
      </c>
      <c r="U20" s="14">
        <v>0.93240000000000001</v>
      </c>
      <c r="V20" s="14">
        <v>0.10545</v>
      </c>
      <c r="W20" s="14">
        <v>0.82694999999999996</v>
      </c>
      <c r="X20" s="11">
        <v>127</v>
      </c>
      <c r="Y20" s="10">
        <v>43299</v>
      </c>
      <c r="Z20" s="11">
        <v>9845351993</v>
      </c>
      <c r="AA20" s="12" t="s">
        <v>115</v>
      </c>
      <c r="AB20" s="11" t="s">
        <v>116</v>
      </c>
      <c r="AC20" s="12" t="s">
        <v>117</v>
      </c>
      <c r="AD20" s="11" t="s">
        <v>89</v>
      </c>
      <c r="AE20" s="12" t="s">
        <v>90</v>
      </c>
      <c r="AF20" s="14">
        <v>9.3240000000000007E-3</v>
      </c>
      <c r="AG20" s="11" t="s">
        <v>45</v>
      </c>
    </row>
    <row r="21" spans="1:33" x14ac:dyDescent="0.2">
      <c r="A21" s="8">
        <v>3507</v>
      </c>
      <c r="B21" s="9" t="s">
        <v>106</v>
      </c>
      <c r="C21" s="10">
        <v>43299</v>
      </c>
      <c r="D21" s="11">
        <v>73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118</v>
      </c>
      <c r="J21" s="12" t="s">
        <v>119</v>
      </c>
      <c r="K21" s="13" t="s">
        <v>80</v>
      </c>
      <c r="L21" s="11" t="str">
        <f>"000038"</f>
        <v>000038</v>
      </c>
      <c r="M21" s="10">
        <v>42794</v>
      </c>
      <c r="N21" s="11" t="str">
        <f>"000115"</f>
        <v>000115</v>
      </c>
      <c r="O21" s="10">
        <v>43178</v>
      </c>
      <c r="P21" s="11" t="str">
        <f>"000115"</f>
        <v>000115</v>
      </c>
      <c r="Q21" s="10">
        <v>43178</v>
      </c>
      <c r="R21" s="11">
        <v>16</v>
      </c>
      <c r="S21" s="11" t="str">
        <f>"004015"</f>
        <v>004015</v>
      </c>
      <c r="T21" s="10">
        <v>43300</v>
      </c>
      <c r="U21" s="14">
        <v>3.2934299999999999</v>
      </c>
      <c r="V21" s="14">
        <v>0.29476000000000002</v>
      </c>
      <c r="W21" s="14">
        <v>2.9986700000000002</v>
      </c>
      <c r="X21" s="11">
        <v>127</v>
      </c>
      <c r="Y21" s="10">
        <v>43299</v>
      </c>
      <c r="Z21" s="11">
        <v>9845007123</v>
      </c>
      <c r="AA21" s="12" t="s">
        <v>120</v>
      </c>
      <c r="AB21" s="11" t="s">
        <v>121</v>
      </c>
      <c r="AC21" s="12" t="s">
        <v>122</v>
      </c>
      <c r="AD21" s="11" t="s">
        <v>89</v>
      </c>
      <c r="AE21" s="12" t="s">
        <v>90</v>
      </c>
      <c r="AF21" s="14">
        <v>3.29343E-2</v>
      </c>
      <c r="AG21" s="11" t="s">
        <v>45</v>
      </c>
    </row>
    <row r="22" spans="1:33" x14ac:dyDescent="0.2">
      <c r="A22" s="8">
        <v>3508</v>
      </c>
      <c r="B22" s="9" t="s">
        <v>106</v>
      </c>
      <c r="C22" s="10">
        <v>43299</v>
      </c>
      <c r="D22" s="11">
        <v>73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118</v>
      </c>
      <c r="J22" s="12" t="s">
        <v>119</v>
      </c>
      <c r="K22" s="13" t="s">
        <v>80</v>
      </c>
      <c r="L22" s="11" t="str">
        <f>"000038"</f>
        <v>000038</v>
      </c>
      <c r="M22" s="10">
        <v>42794</v>
      </c>
      <c r="N22" s="11" t="str">
        <f>"000115"</f>
        <v>000115</v>
      </c>
      <c r="O22" s="10">
        <v>43178</v>
      </c>
      <c r="P22" s="11" t="str">
        <f>"000115"</f>
        <v>000115</v>
      </c>
      <c r="Q22" s="10">
        <v>43178</v>
      </c>
      <c r="R22" s="11">
        <v>16</v>
      </c>
      <c r="S22" s="11" t="str">
        <f>"004015"</f>
        <v>004015</v>
      </c>
      <c r="T22" s="10">
        <v>43300</v>
      </c>
      <c r="U22" s="14">
        <v>4.1167699999999998</v>
      </c>
      <c r="V22" s="14">
        <v>0.28114</v>
      </c>
      <c r="W22" s="14">
        <v>3.8356300000000001</v>
      </c>
      <c r="X22" s="11">
        <v>127</v>
      </c>
      <c r="Y22" s="10">
        <v>43299</v>
      </c>
      <c r="Z22" s="11">
        <v>9845007123</v>
      </c>
      <c r="AA22" s="12" t="s">
        <v>120</v>
      </c>
      <c r="AB22" s="11" t="s">
        <v>121</v>
      </c>
      <c r="AC22" s="12" t="s">
        <v>122</v>
      </c>
      <c r="AD22" s="11" t="s">
        <v>89</v>
      </c>
      <c r="AE22" s="12" t="s">
        <v>90</v>
      </c>
      <c r="AF22" s="14">
        <v>4.1167700000000002E-2</v>
      </c>
      <c r="AG22" s="11" t="s">
        <v>45</v>
      </c>
    </row>
    <row r="23" spans="1:33" x14ac:dyDescent="0.2">
      <c r="A23" s="8">
        <v>3509</v>
      </c>
      <c r="B23" s="9" t="s">
        <v>106</v>
      </c>
      <c r="C23" s="10">
        <v>43299</v>
      </c>
      <c r="D23" s="11">
        <v>73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123</v>
      </c>
      <c r="J23" s="12" t="s">
        <v>124</v>
      </c>
      <c r="K23" s="13" t="s">
        <v>80</v>
      </c>
      <c r="L23" s="11" t="str">
        <f>"000045"</f>
        <v>000045</v>
      </c>
      <c r="M23" s="10">
        <v>42795</v>
      </c>
      <c r="N23" s="11" t="str">
        <f>"000084"</f>
        <v>000084</v>
      </c>
      <c r="O23" s="10">
        <v>43117</v>
      </c>
      <c r="P23" s="11" t="str">
        <f>"000084"</f>
        <v>000084</v>
      </c>
      <c r="Q23" s="10">
        <v>43117</v>
      </c>
      <c r="R23" s="11">
        <v>16</v>
      </c>
      <c r="S23" s="11" t="str">
        <f>"004806"</f>
        <v>004806</v>
      </c>
      <c r="T23" s="10">
        <v>43315</v>
      </c>
      <c r="U23" s="14">
        <v>3.32802</v>
      </c>
      <c r="V23" s="14">
        <v>0.29357</v>
      </c>
      <c r="W23" s="14">
        <v>3.0344500000000001</v>
      </c>
      <c r="X23" s="11">
        <v>127</v>
      </c>
      <c r="Y23" s="10">
        <v>43299</v>
      </c>
      <c r="Z23" s="11">
        <v>9448226711</v>
      </c>
      <c r="AA23" s="12" t="s">
        <v>125</v>
      </c>
      <c r="AB23" s="11" t="s">
        <v>121</v>
      </c>
      <c r="AC23" s="12" t="s">
        <v>122</v>
      </c>
      <c r="AD23" s="11" t="s">
        <v>89</v>
      </c>
      <c r="AE23" s="12" t="s">
        <v>90</v>
      </c>
      <c r="AF23" s="14">
        <v>3.3280200000000003E-2</v>
      </c>
      <c r="AG23" s="11" t="s">
        <v>45</v>
      </c>
    </row>
    <row r="24" spans="1:33" x14ac:dyDescent="0.2">
      <c r="A24" s="8">
        <v>3510</v>
      </c>
      <c r="B24" s="9" t="s">
        <v>106</v>
      </c>
      <c r="C24" s="10">
        <v>43299</v>
      </c>
      <c r="D24" s="11">
        <v>73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126</v>
      </c>
      <c r="J24" s="12" t="s">
        <v>127</v>
      </c>
      <c r="K24" s="13" t="s">
        <v>80</v>
      </c>
      <c r="L24" s="11" t="str">
        <f>"000052"</f>
        <v>000052</v>
      </c>
      <c r="M24" s="10">
        <v>42817</v>
      </c>
      <c r="N24" s="11" t="str">
        <f>"000085"</f>
        <v>000085</v>
      </c>
      <c r="O24" s="10">
        <v>43117</v>
      </c>
      <c r="P24" s="11" t="str">
        <f>"000085"</f>
        <v>000085</v>
      </c>
      <c r="Q24" s="10">
        <v>43117</v>
      </c>
      <c r="R24" s="11">
        <v>16</v>
      </c>
      <c r="S24" s="11" t="str">
        <f>"004808"</f>
        <v>004808</v>
      </c>
      <c r="T24" s="10">
        <v>43315</v>
      </c>
      <c r="U24" s="14">
        <v>3.2646199999999999</v>
      </c>
      <c r="V24" s="14">
        <v>0.28243000000000001</v>
      </c>
      <c r="W24" s="14">
        <v>2.9821900000000001</v>
      </c>
      <c r="X24" s="11">
        <v>127</v>
      </c>
      <c r="Y24" s="10">
        <v>43299</v>
      </c>
      <c r="Z24" s="11">
        <v>9448226711</v>
      </c>
      <c r="AA24" s="12" t="s">
        <v>128</v>
      </c>
      <c r="AB24" s="11" t="s">
        <v>121</v>
      </c>
      <c r="AC24" s="12" t="s">
        <v>122</v>
      </c>
      <c r="AD24" s="11" t="s">
        <v>89</v>
      </c>
      <c r="AE24" s="12" t="s">
        <v>90</v>
      </c>
      <c r="AF24" s="14">
        <v>3.26462E-2</v>
      </c>
      <c r="AG24" s="11" t="s">
        <v>45</v>
      </c>
    </row>
    <row r="25" spans="1:33" x14ac:dyDescent="0.2">
      <c r="A25" s="8">
        <v>3734</v>
      </c>
      <c r="B25" s="9" t="s">
        <v>106</v>
      </c>
      <c r="C25" s="10">
        <v>43301</v>
      </c>
      <c r="D25" s="11">
        <v>73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118</v>
      </c>
      <c r="J25" s="12" t="s">
        <v>119</v>
      </c>
      <c r="K25" s="13" t="s">
        <v>80</v>
      </c>
      <c r="L25" s="11" t="str">
        <f>"000038"</f>
        <v>000038</v>
      </c>
      <c r="M25" s="10">
        <v>42794</v>
      </c>
      <c r="N25" s="11" t="str">
        <f>"000115"</f>
        <v>000115</v>
      </c>
      <c r="O25" s="10">
        <v>43178</v>
      </c>
      <c r="P25" s="11" t="str">
        <f>"000115"</f>
        <v>000115</v>
      </c>
      <c r="Q25" s="10">
        <v>43178</v>
      </c>
      <c r="R25" s="11">
        <v>16</v>
      </c>
      <c r="S25" s="11" t="str">
        <f>"004015"</f>
        <v>004015</v>
      </c>
      <c r="T25" s="10">
        <v>43300</v>
      </c>
      <c r="U25" s="14">
        <v>2.4700700000000002</v>
      </c>
      <c r="V25" s="14">
        <v>0.16567999999999999</v>
      </c>
      <c r="W25" s="14">
        <v>2.3043900000000002</v>
      </c>
      <c r="X25" s="11">
        <v>134</v>
      </c>
      <c r="Y25" s="10">
        <v>43301</v>
      </c>
      <c r="Z25" s="11">
        <v>9845007123</v>
      </c>
      <c r="AA25" s="12" t="s">
        <v>120</v>
      </c>
      <c r="AB25" s="11" t="s">
        <v>121</v>
      </c>
      <c r="AC25" s="12" t="s">
        <v>122</v>
      </c>
      <c r="AD25" s="11" t="s">
        <v>89</v>
      </c>
      <c r="AE25" s="12" t="s">
        <v>90</v>
      </c>
      <c r="AF25" s="14">
        <v>2.4700700000000003E-2</v>
      </c>
      <c r="AG25" s="11" t="s">
        <v>45</v>
      </c>
    </row>
    <row r="26" spans="1:33" x14ac:dyDescent="0.2">
      <c r="A26" s="8">
        <v>3735</v>
      </c>
      <c r="B26" s="9" t="s">
        <v>106</v>
      </c>
      <c r="C26" s="10">
        <v>43301</v>
      </c>
      <c r="D26" s="11">
        <v>73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129</v>
      </c>
      <c r="J26" s="12" t="s">
        <v>130</v>
      </c>
      <c r="K26" s="13" t="s">
        <v>80</v>
      </c>
      <c r="L26" s="11" t="str">
        <f>"000035"</f>
        <v>000035</v>
      </c>
      <c r="M26" s="10">
        <v>42794</v>
      </c>
      <c r="N26" s="11" t="str">
        <f>"000059"</f>
        <v>000059</v>
      </c>
      <c r="O26" s="10">
        <v>43103</v>
      </c>
      <c r="P26" s="11" t="str">
        <f>"000059"</f>
        <v>000059</v>
      </c>
      <c r="Q26" s="10">
        <v>43103</v>
      </c>
      <c r="R26" s="11">
        <v>16</v>
      </c>
      <c r="S26" s="11" t="str">
        <f>"004590"</f>
        <v>004590</v>
      </c>
      <c r="T26" s="10">
        <v>43313</v>
      </c>
      <c r="U26" s="14">
        <v>2.6148500000000001</v>
      </c>
      <c r="V26" s="14">
        <v>0.17151</v>
      </c>
      <c r="W26" s="14">
        <v>2.4433400000000001</v>
      </c>
      <c r="X26" s="11">
        <v>134</v>
      </c>
      <c r="Y26" s="10">
        <v>43301</v>
      </c>
      <c r="Z26" s="11">
        <v>9845007123</v>
      </c>
      <c r="AA26" s="12" t="s">
        <v>131</v>
      </c>
      <c r="AB26" s="11" t="s">
        <v>121</v>
      </c>
      <c r="AC26" s="12" t="s">
        <v>122</v>
      </c>
      <c r="AD26" s="11" t="s">
        <v>89</v>
      </c>
      <c r="AE26" s="12" t="s">
        <v>90</v>
      </c>
      <c r="AF26" s="14">
        <v>2.6148500000000002E-2</v>
      </c>
      <c r="AG26" s="11" t="s">
        <v>45</v>
      </c>
    </row>
    <row r="27" spans="1:33" x14ac:dyDescent="0.2">
      <c r="A27" s="8">
        <v>4466</v>
      </c>
      <c r="B27" s="9" t="s">
        <v>132</v>
      </c>
      <c r="C27" s="10">
        <v>43318</v>
      </c>
      <c r="D27" s="11">
        <v>73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133</v>
      </c>
      <c r="J27" s="12" t="s">
        <v>134</v>
      </c>
      <c r="K27" s="13" t="s">
        <v>80</v>
      </c>
      <c r="L27" s="11" t="str">
        <f>"000003"</f>
        <v>000003</v>
      </c>
      <c r="M27" s="10">
        <v>42935</v>
      </c>
      <c r="N27" s="11" t="str">
        <f>"000024"</f>
        <v>000024</v>
      </c>
      <c r="O27" s="10">
        <v>43064</v>
      </c>
      <c r="P27" s="11" t="str">
        <f>"000024"</f>
        <v>000024</v>
      </c>
      <c r="Q27" s="10">
        <v>43070</v>
      </c>
      <c r="R27" s="11">
        <v>17</v>
      </c>
      <c r="S27" s="11" t="str">
        <f>"004584"</f>
        <v>004584</v>
      </c>
      <c r="T27" s="10">
        <v>43313</v>
      </c>
      <c r="U27" s="14">
        <v>4.0427900000000001</v>
      </c>
      <c r="V27" s="14">
        <v>0.19067000000000001</v>
      </c>
      <c r="W27" s="14">
        <v>3.8521200000000002</v>
      </c>
      <c r="X27" s="11">
        <v>157</v>
      </c>
      <c r="Y27" s="10">
        <v>43318</v>
      </c>
      <c r="Z27" s="11">
        <v>9845004432</v>
      </c>
      <c r="AA27" s="12" t="s">
        <v>135</v>
      </c>
      <c r="AB27" s="11" t="s">
        <v>116</v>
      </c>
      <c r="AC27" s="12" t="s">
        <v>117</v>
      </c>
      <c r="AD27" s="11" t="s">
        <v>89</v>
      </c>
      <c r="AE27" s="12" t="s">
        <v>90</v>
      </c>
      <c r="AF27" s="14">
        <v>4.0427900000000003E-2</v>
      </c>
      <c r="AG27" s="11" t="s">
        <v>45</v>
      </c>
    </row>
    <row r="28" spans="1:33" x14ac:dyDescent="0.2">
      <c r="A28" s="8">
        <v>4467</v>
      </c>
      <c r="B28" s="9" t="s">
        <v>132</v>
      </c>
      <c r="C28" s="10">
        <v>43318</v>
      </c>
      <c r="D28" s="11">
        <v>73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129</v>
      </c>
      <c r="J28" s="12" t="s">
        <v>130</v>
      </c>
      <c r="K28" s="13" t="s">
        <v>80</v>
      </c>
      <c r="L28" s="11" t="str">
        <f>"000035"</f>
        <v>000035</v>
      </c>
      <c r="M28" s="10">
        <v>42794</v>
      </c>
      <c r="N28" s="11" t="str">
        <f>"000059"</f>
        <v>000059</v>
      </c>
      <c r="O28" s="10">
        <v>43103</v>
      </c>
      <c r="P28" s="11" t="str">
        <f>"000059"</f>
        <v>000059</v>
      </c>
      <c r="Q28" s="10">
        <v>43103</v>
      </c>
      <c r="R28" s="11">
        <v>16</v>
      </c>
      <c r="S28" s="11" t="str">
        <f>"004590"</f>
        <v>004590</v>
      </c>
      <c r="T28" s="10">
        <v>43313</v>
      </c>
      <c r="U28" s="14">
        <v>3.4864799999999998</v>
      </c>
      <c r="V28" s="14">
        <v>0.30640000000000001</v>
      </c>
      <c r="W28" s="14">
        <v>3.1800799999999998</v>
      </c>
      <c r="X28" s="11">
        <v>157</v>
      </c>
      <c r="Y28" s="10">
        <v>43318</v>
      </c>
      <c r="Z28" s="11">
        <v>9845007123</v>
      </c>
      <c r="AA28" s="12" t="s">
        <v>131</v>
      </c>
      <c r="AB28" s="11" t="s">
        <v>121</v>
      </c>
      <c r="AC28" s="12" t="s">
        <v>122</v>
      </c>
      <c r="AD28" s="11" t="s">
        <v>89</v>
      </c>
      <c r="AE28" s="12" t="s">
        <v>90</v>
      </c>
      <c r="AF28" s="14">
        <v>3.4864800000000001E-2</v>
      </c>
      <c r="AG28" s="11" t="s">
        <v>45</v>
      </c>
    </row>
    <row r="29" spans="1:33" x14ac:dyDescent="0.2">
      <c r="A29" s="8">
        <v>4468</v>
      </c>
      <c r="B29" s="9" t="s">
        <v>132</v>
      </c>
      <c r="C29" s="10">
        <v>43318</v>
      </c>
      <c r="D29" s="11">
        <v>73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129</v>
      </c>
      <c r="J29" s="12" t="s">
        <v>130</v>
      </c>
      <c r="K29" s="13" t="s">
        <v>80</v>
      </c>
      <c r="L29" s="11" t="str">
        <f>"000035"</f>
        <v>000035</v>
      </c>
      <c r="M29" s="10">
        <v>42794</v>
      </c>
      <c r="N29" s="11" t="str">
        <f>"000059"</f>
        <v>000059</v>
      </c>
      <c r="O29" s="10">
        <v>43103</v>
      </c>
      <c r="P29" s="11" t="str">
        <f>"000059"</f>
        <v>000059</v>
      </c>
      <c r="Q29" s="10">
        <v>43103</v>
      </c>
      <c r="R29" s="11">
        <v>16</v>
      </c>
      <c r="S29" s="11" t="str">
        <f>"004590"</f>
        <v>004590</v>
      </c>
      <c r="T29" s="10">
        <v>43313</v>
      </c>
      <c r="U29" s="14">
        <v>4.3581000000000003</v>
      </c>
      <c r="V29" s="14">
        <v>0.29583999999999999</v>
      </c>
      <c r="W29" s="14">
        <v>4.0622600000000002</v>
      </c>
      <c r="X29" s="11">
        <v>157</v>
      </c>
      <c r="Y29" s="10">
        <v>43318</v>
      </c>
      <c r="Z29" s="11">
        <v>9845007123</v>
      </c>
      <c r="AA29" s="12" t="s">
        <v>131</v>
      </c>
      <c r="AB29" s="11" t="s">
        <v>121</v>
      </c>
      <c r="AC29" s="12" t="s">
        <v>122</v>
      </c>
      <c r="AD29" s="11" t="s">
        <v>89</v>
      </c>
      <c r="AE29" s="12" t="s">
        <v>90</v>
      </c>
      <c r="AF29" s="14">
        <v>4.3581000000000002E-2</v>
      </c>
      <c r="AG29" s="11" t="s">
        <v>45</v>
      </c>
    </row>
    <row r="30" spans="1:33" x14ac:dyDescent="0.2">
      <c r="A30" s="8">
        <v>4469</v>
      </c>
      <c r="B30" s="9" t="s">
        <v>132</v>
      </c>
      <c r="C30" s="10">
        <v>43318</v>
      </c>
      <c r="D30" s="11">
        <v>73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123</v>
      </c>
      <c r="J30" s="12" t="s">
        <v>124</v>
      </c>
      <c r="K30" s="13" t="s">
        <v>80</v>
      </c>
      <c r="L30" s="11" t="str">
        <f>"000045"</f>
        <v>000045</v>
      </c>
      <c r="M30" s="10">
        <v>42795</v>
      </c>
      <c r="N30" s="11" t="str">
        <f>"000084"</f>
        <v>000084</v>
      </c>
      <c r="O30" s="10">
        <v>43117</v>
      </c>
      <c r="P30" s="11" t="str">
        <f>"000084"</f>
        <v>000084</v>
      </c>
      <c r="Q30" s="10">
        <v>43117</v>
      </c>
      <c r="R30" s="11">
        <v>16</v>
      </c>
      <c r="S30" s="11" t="str">
        <f>"004806"</f>
        <v>004806</v>
      </c>
      <c r="T30" s="10">
        <v>43315</v>
      </c>
      <c r="U30" s="14">
        <v>4.1600200000000003</v>
      </c>
      <c r="V30" s="14">
        <v>0.27876000000000001</v>
      </c>
      <c r="W30" s="14">
        <v>3.8812600000000002</v>
      </c>
      <c r="X30" s="11">
        <v>157</v>
      </c>
      <c r="Y30" s="10">
        <v>43318</v>
      </c>
      <c r="Z30" s="11">
        <v>9448226711</v>
      </c>
      <c r="AA30" s="12" t="s">
        <v>125</v>
      </c>
      <c r="AB30" s="11" t="s">
        <v>121</v>
      </c>
      <c r="AC30" s="12" t="s">
        <v>122</v>
      </c>
      <c r="AD30" s="11" t="s">
        <v>89</v>
      </c>
      <c r="AE30" s="12" t="s">
        <v>90</v>
      </c>
      <c r="AF30" s="14">
        <v>4.1600200000000004E-2</v>
      </c>
      <c r="AG30" s="11" t="s">
        <v>45</v>
      </c>
    </row>
    <row r="31" spans="1:33" x14ac:dyDescent="0.2">
      <c r="A31" s="8">
        <v>4470</v>
      </c>
      <c r="B31" s="9" t="s">
        <v>132</v>
      </c>
      <c r="C31" s="10">
        <v>43318</v>
      </c>
      <c r="D31" s="11">
        <v>73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126</v>
      </c>
      <c r="J31" s="12" t="s">
        <v>127</v>
      </c>
      <c r="K31" s="13" t="s">
        <v>80</v>
      </c>
      <c r="L31" s="11" t="str">
        <f>"000052"</f>
        <v>000052</v>
      </c>
      <c r="M31" s="10">
        <v>42817</v>
      </c>
      <c r="N31" s="11" t="str">
        <f>"000085"</f>
        <v>000085</v>
      </c>
      <c r="O31" s="10">
        <v>43117</v>
      </c>
      <c r="P31" s="11" t="str">
        <f>"000085"</f>
        <v>000085</v>
      </c>
      <c r="Q31" s="10">
        <v>43117</v>
      </c>
      <c r="R31" s="11">
        <v>16</v>
      </c>
      <c r="S31" s="11" t="str">
        <f>"004808"</f>
        <v>004808</v>
      </c>
      <c r="T31" s="10">
        <v>43315</v>
      </c>
      <c r="U31" s="14">
        <v>4.9609500000000004</v>
      </c>
      <c r="V31" s="14">
        <v>0.33262000000000003</v>
      </c>
      <c r="W31" s="14">
        <v>4.6283300000000001</v>
      </c>
      <c r="X31" s="11">
        <v>157</v>
      </c>
      <c r="Y31" s="10">
        <v>43318</v>
      </c>
      <c r="Z31" s="11">
        <v>9448226711</v>
      </c>
      <c r="AA31" s="12" t="s">
        <v>128</v>
      </c>
      <c r="AB31" s="11" t="s">
        <v>121</v>
      </c>
      <c r="AC31" s="12" t="s">
        <v>122</v>
      </c>
      <c r="AD31" s="11" t="s">
        <v>89</v>
      </c>
      <c r="AE31" s="12" t="s">
        <v>90</v>
      </c>
      <c r="AF31" s="14">
        <v>4.9609500000000001E-2</v>
      </c>
      <c r="AG31" s="11" t="s">
        <v>45</v>
      </c>
    </row>
    <row r="32" spans="1:33" x14ac:dyDescent="0.2">
      <c r="A32" s="8">
        <v>4471</v>
      </c>
      <c r="B32" s="9" t="s">
        <v>132</v>
      </c>
      <c r="C32" s="10">
        <v>43318</v>
      </c>
      <c r="D32" s="11">
        <v>73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136</v>
      </c>
      <c r="J32" s="12" t="s">
        <v>137</v>
      </c>
      <c r="K32" s="13" t="s">
        <v>68</v>
      </c>
      <c r="L32" s="11" t="str">
        <f>"000022"</f>
        <v>000022</v>
      </c>
      <c r="M32" s="10">
        <v>42886</v>
      </c>
      <c r="N32" s="11" t="str">
        <f>"100015"</f>
        <v>100015</v>
      </c>
      <c r="O32" s="10">
        <v>42632</v>
      </c>
      <c r="P32" s="11" t="str">
        <f>"000116"</f>
        <v>000116</v>
      </c>
      <c r="Q32" s="10">
        <v>42822</v>
      </c>
      <c r="R32" s="11">
        <v>15</v>
      </c>
      <c r="S32" s="11" t="str">
        <f>"004634"</f>
        <v>004634</v>
      </c>
      <c r="T32" s="10">
        <v>43313</v>
      </c>
      <c r="U32" s="14">
        <v>23.801770000000001</v>
      </c>
      <c r="V32" s="14">
        <v>1.7801100000000001</v>
      </c>
      <c r="W32" s="14">
        <v>22.021660000000001</v>
      </c>
      <c r="X32" s="11">
        <v>158</v>
      </c>
      <c r="Y32" s="10">
        <v>43318</v>
      </c>
      <c r="Z32" s="11">
        <v>9513366610</v>
      </c>
      <c r="AA32" s="12" t="s">
        <v>138</v>
      </c>
      <c r="AB32" s="11" t="s">
        <v>55</v>
      </c>
      <c r="AC32" s="12" t="s">
        <v>56</v>
      </c>
      <c r="AD32" s="11" t="s">
        <v>62</v>
      </c>
      <c r="AE32" s="12" t="s">
        <v>63</v>
      </c>
      <c r="AF32" s="14">
        <v>0.2380177</v>
      </c>
      <c r="AG32" s="11" t="s">
        <v>45</v>
      </c>
    </row>
    <row r="33" spans="1:33" x14ac:dyDescent="0.2">
      <c r="A33" s="8">
        <v>4805</v>
      </c>
      <c r="B33" s="9" t="s">
        <v>132</v>
      </c>
      <c r="C33" s="10">
        <v>43326</v>
      </c>
      <c r="D33" s="11">
        <v>73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51</v>
      </c>
      <c r="J33" s="12" t="s">
        <v>52</v>
      </c>
      <c r="K33" s="13" t="s">
        <v>139</v>
      </c>
      <c r="L33" s="11" t="str">
        <f>"000158"</f>
        <v>000158</v>
      </c>
      <c r="M33" s="10">
        <v>42374</v>
      </c>
      <c r="N33" s="11" t="str">
        <f>"000003"</f>
        <v>000003</v>
      </c>
      <c r="O33" s="10">
        <v>42894</v>
      </c>
      <c r="P33" s="11" t="str">
        <f>"000088"</f>
        <v>000088</v>
      </c>
      <c r="Q33" s="10">
        <v>42915</v>
      </c>
      <c r="R33" s="11">
        <v>16</v>
      </c>
      <c r="S33" s="11" t="str">
        <f>"005122"</f>
        <v>005122</v>
      </c>
      <c r="T33" s="10">
        <v>43325</v>
      </c>
      <c r="U33" s="14">
        <v>8.9591999999999992</v>
      </c>
      <c r="V33" s="14">
        <v>0.84419999999999995</v>
      </c>
      <c r="W33" s="14">
        <v>8.1150000000000002</v>
      </c>
      <c r="X33" s="11">
        <v>172</v>
      </c>
      <c r="Y33" s="10">
        <v>43326</v>
      </c>
      <c r="Z33" s="11">
        <v>9886482880</v>
      </c>
      <c r="AA33" s="12" t="s">
        <v>54</v>
      </c>
      <c r="AB33" s="11" t="s">
        <v>55</v>
      </c>
      <c r="AC33" s="12" t="s">
        <v>56</v>
      </c>
      <c r="AD33" s="11" t="s">
        <v>43</v>
      </c>
      <c r="AE33" s="12" t="s">
        <v>44</v>
      </c>
      <c r="AF33" s="14">
        <v>8.9591999999999991E-2</v>
      </c>
      <c r="AG33" s="11" t="s">
        <v>45</v>
      </c>
    </row>
    <row r="34" spans="1:33" x14ac:dyDescent="0.2">
      <c r="A34" s="8">
        <v>6747</v>
      </c>
      <c r="B34" s="9" t="s">
        <v>140</v>
      </c>
      <c r="C34" s="10">
        <v>43390</v>
      </c>
      <c r="D34" s="11">
        <v>73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141</v>
      </c>
      <c r="J34" s="12" t="s">
        <v>142</v>
      </c>
      <c r="K34" s="13" t="s">
        <v>143</v>
      </c>
      <c r="L34" s="11" t="str">
        <f>"000114"</f>
        <v>000114</v>
      </c>
      <c r="M34" s="10">
        <v>43256</v>
      </c>
      <c r="N34" s="11" t="str">
        <f>"000011"</f>
        <v>000011</v>
      </c>
      <c r="O34" s="10">
        <v>43333</v>
      </c>
      <c r="P34" s="11" t="str">
        <f>"000082"</f>
        <v>000082</v>
      </c>
      <c r="Q34" s="10">
        <v>43333</v>
      </c>
      <c r="R34" s="11">
        <v>17</v>
      </c>
      <c r="S34" s="11" t="str">
        <f>"006809"</f>
        <v>006809</v>
      </c>
      <c r="T34" s="10">
        <v>43389</v>
      </c>
      <c r="U34" s="14">
        <v>10.478870000000001</v>
      </c>
      <c r="V34" s="14">
        <v>0.85887000000000002</v>
      </c>
      <c r="W34" s="14">
        <v>9.6199999999999992</v>
      </c>
      <c r="X34" s="11">
        <v>245</v>
      </c>
      <c r="Y34" s="10">
        <v>43390</v>
      </c>
      <c r="Z34" s="11">
        <v>9110817068</v>
      </c>
      <c r="AA34" s="12" t="s">
        <v>144</v>
      </c>
      <c r="AB34" s="11" t="s">
        <v>145</v>
      </c>
      <c r="AC34" s="12" t="s">
        <v>146</v>
      </c>
      <c r="AD34" s="11" t="s">
        <v>43</v>
      </c>
      <c r="AE34" s="12" t="s">
        <v>44</v>
      </c>
      <c r="AF34" s="14">
        <f t="shared" ref="AF34:AF45" si="0">U34/100</f>
        <v>0.10478870000000001</v>
      </c>
      <c r="AG34" s="11" t="s">
        <v>147</v>
      </c>
    </row>
    <row r="35" spans="1:33" x14ac:dyDescent="0.2">
      <c r="A35" s="8">
        <v>6989</v>
      </c>
      <c r="B35" s="9" t="s">
        <v>140</v>
      </c>
      <c r="C35" s="10">
        <v>43403</v>
      </c>
      <c r="D35" s="11">
        <v>73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148</v>
      </c>
      <c r="J35" s="12" t="s">
        <v>149</v>
      </c>
      <c r="K35" s="13" t="s">
        <v>39</v>
      </c>
      <c r="L35" s="11" t="str">
        <f>"000064"</f>
        <v>000064</v>
      </c>
      <c r="M35" s="10">
        <v>42644</v>
      </c>
      <c r="N35" s="11" t="str">
        <f>"000029"</f>
        <v>000029</v>
      </c>
      <c r="O35" s="10">
        <v>42894</v>
      </c>
      <c r="P35" s="11" t="str">
        <f>"000090"</f>
        <v>000090</v>
      </c>
      <c r="Q35" s="10">
        <v>42915</v>
      </c>
      <c r="R35" s="11">
        <v>15</v>
      </c>
      <c r="S35" s="11" t="str">
        <f>"006977"</f>
        <v>006977</v>
      </c>
      <c r="T35" s="10">
        <v>43399</v>
      </c>
      <c r="U35" s="14">
        <v>253.99288000000001</v>
      </c>
      <c r="V35" s="14">
        <v>30.49288</v>
      </c>
      <c r="W35" s="14">
        <v>223.5</v>
      </c>
      <c r="X35" s="11">
        <v>253</v>
      </c>
      <c r="Y35" s="10">
        <v>43403</v>
      </c>
      <c r="Z35" s="11">
        <v>9845020976</v>
      </c>
      <c r="AA35" s="12" t="s">
        <v>150</v>
      </c>
      <c r="AB35" s="11" t="s">
        <v>97</v>
      </c>
      <c r="AC35" s="12" t="s">
        <v>98</v>
      </c>
      <c r="AD35" s="11" t="s">
        <v>43</v>
      </c>
      <c r="AE35" s="12" t="s">
        <v>44</v>
      </c>
      <c r="AF35" s="14">
        <f t="shared" si="0"/>
        <v>2.5399288000000002</v>
      </c>
      <c r="AG35" s="11" t="s">
        <v>45</v>
      </c>
    </row>
    <row r="36" spans="1:33" x14ac:dyDescent="0.2">
      <c r="A36" s="8">
        <v>6990</v>
      </c>
      <c r="B36" s="9" t="s">
        <v>140</v>
      </c>
      <c r="C36" s="10">
        <v>43403</v>
      </c>
      <c r="D36" s="11">
        <v>73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151</v>
      </c>
      <c r="J36" s="12" t="s">
        <v>152</v>
      </c>
      <c r="K36" s="13" t="s">
        <v>39</v>
      </c>
      <c r="L36" s="11" t="str">
        <f>"000066"</f>
        <v>000066</v>
      </c>
      <c r="M36" s="10">
        <v>42644</v>
      </c>
      <c r="N36" s="11" t="str">
        <f>".00030"</f>
        <v>.00030</v>
      </c>
      <c r="O36" s="10">
        <v>42894</v>
      </c>
      <c r="P36" s="11" t="str">
        <f>"000091"</f>
        <v>000091</v>
      </c>
      <c r="Q36" s="10">
        <v>42915</v>
      </c>
      <c r="R36" s="11">
        <v>15</v>
      </c>
      <c r="S36" s="11" t="str">
        <f>"006978"</f>
        <v>006978</v>
      </c>
      <c r="T36" s="10">
        <v>43399</v>
      </c>
      <c r="U36" s="14">
        <v>254.20269999999999</v>
      </c>
      <c r="V36" s="14">
        <v>32.502699999999997</v>
      </c>
      <c r="W36" s="14">
        <v>221.7</v>
      </c>
      <c r="X36" s="11">
        <v>253</v>
      </c>
      <c r="Y36" s="10">
        <v>43403</v>
      </c>
      <c r="Z36" s="11">
        <v>9845020976</v>
      </c>
      <c r="AA36" s="12" t="s">
        <v>153</v>
      </c>
      <c r="AB36" s="11" t="s">
        <v>97</v>
      </c>
      <c r="AC36" s="12" t="s">
        <v>98</v>
      </c>
      <c r="AD36" s="11" t="s">
        <v>43</v>
      </c>
      <c r="AE36" s="12" t="s">
        <v>44</v>
      </c>
      <c r="AF36" s="14">
        <f t="shared" si="0"/>
        <v>2.542027</v>
      </c>
      <c r="AG36" s="11" t="s">
        <v>45</v>
      </c>
    </row>
    <row r="37" spans="1:33" x14ac:dyDescent="0.2">
      <c r="A37" s="8">
        <v>7150</v>
      </c>
      <c r="B37" s="9" t="s">
        <v>154</v>
      </c>
      <c r="C37" s="10">
        <v>43418</v>
      </c>
      <c r="D37" s="11">
        <v>73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155</v>
      </c>
      <c r="J37" s="12" t="s">
        <v>156</v>
      </c>
      <c r="K37" s="13" t="s">
        <v>157</v>
      </c>
      <c r="L37" s="11" t="str">
        <f>"000069"</f>
        <v>000069</v>
      </c>
      <c r="M37" s="10">
        <v>42374</v>
      </c>
      <c r="N37" s="11" t="str">
        <f>"000023"</f>
        <v>000023</v>
      </c>
      <c r="O37" s="10">
        <v>43145</v>
      </c>
      <c r="P37" s="11" t="str">
        <f>"000115"</f>
        <v>000115</v>
      </c>
      <c r="Q37" s="10">
        <v>43145</v>
      </c>
      <c r="R37" s="11">
        <v>15</v>
      </c>
      <c r="S37" s="11" t="str">
        <f>"007208"</f>
        <v>007208</v>
      </c>
      <c r="T37" s="10">
        <v>43404</v>
      </c>
      <c r="U37" s="14">
        <v>20.492100000000001</v>
      </c>
      <c r="V37" s="14">
        <v>1.4921</v>
      </c>
      <c r="W37" s="14">
        <v>19</v>
      </c>
      <c r="X37" s="11">
        <v>261</v>
      </c>
      <c r="Y37" s="10">
        <v>43418</v>
      </c>
      <c r="Z37" s="11">
        <v>9999999999</v>
      </c>
      <c r="AA37" s="12" t="s">
        <v>158</v>
      </c>
      <c r="AB37" s="11" t="s">
        <v>97</v>
      </c>
      <c r="AC37" s="12" t="s">
        <v>98</v>
      </c>
      <c r="AD37" s="11" t="s">
        <v>43</v>
      </c>
      <c r="AE37" s="12" t="s">
        <v>44</v>
      </c>
      <c r="AF37" s="14">
        <f t="shared" si="0"/>
        <v>0.20492100000000002</v>
      </c>
      <c r="AG37" s="11" t="s">
        <v>45</v>
      </c>
    </row>
    <row r="38" spans="1:33" x14ac:dyDescent="0.2">
      <c r="A38" s="8">
        <v>7511</v>
      </c>
      <c r="B38" s="9" t="s">
        <v>159</v>
      </c>
      <c r="C38" s="10">
        <v>43437</v>
      </c>
      <c r="D38" s="11">
        <v>73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160</v>
      </c>
      <c r="J38" s="12" t="s">
        <v>161</v>
      </c>
      <c r="K38" s="13" t="s">
        <v>157</v>
      </c>
      <c r="L38" s="11" t="str">
        <f>"000077"</f>
        <v>000077</v>
      </c>
      <c r="M38" s="10">
        <v>42374</v>
      </c>
      <c r="N38" s="11" t="str">
        <f>"000034"</f>
        <v>000034</v>
      </c>
      <c r="O38" s="10">
        <v>43167</v>
      </c>
      <c r="P38" s="11" t="str">
        <f>"000195"</f>
        <v>000195</v>
      </c>
      <c r="Q38" s="10">
        <v>43168</v>
      </c>
      <c r="R38" s="11">
        <v>15</v>
      </c>
      <c r="S38" s="11" t="str">
        <f>"007611"</f>
        <v>007611</v>
      </c>
      <c r="T38" s="10">
        <v>43432</v>
      </c>
      <c r="U38" s="14">
        <v>20.382950000000001</v>
      </c>
      <c r="V38" s="14">
        <v>1.73295</v>
      </c>
      <c r="W38" s="14">
        <v>18.649999999999999</v>
      </c>
      <c r="X38" s="11">
        <v>280</v>
      </c>
      <c r="Y38" s="10">
        <v>43437</v>
      </c>
      <c r="Z38" s="11">
        <v>9999999999</v>
      </c>
      <c r="AA38" s="12" t="s">
        <v>162</v>
      </c>
      <c r="AB38" s="11" t="s">
        <v>97</v>
      </c>
      <c r="AC38" s="12" t="s">
        <v>98</v>
      </c>
      <c r="AD38" s="11" t="s">
        <v>43</v>
      </c>
      <c r="AE38" s="12" t="s">
        <v>44</v>
      </c>
      <c r="AF38" s="14">
        <f t="shared" si="0"/>
        <v>0.2038295</v>
      </c>
      <c r="AG38" s="11" t="s">
        <v>45</v>
      </c>
    </row>
    <row r="39" spans="1:33" x14ac:dyDescent="0.2">
      <c r="A39" s="8">
        <v>7512</v>
      </c>
      <c r="B39" s="9" t="s">
        <v>159</v>
      </c>
      <c r="C39" s="10">
        <v>43437</v>
      </c>
      <c r="D39" s="11">
        <v>73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163</v>
      </c>
      <c r="J39" s="12" t="s">
        <v>164</v>
      </c>
      <c r="K39" s="13" t="s">
        <v>157</v>
      </c>
      <c r="L39" s="11" t="str">
        <f>"000074"</f>
        <v>000074</v>
      </c>
      <c r="M39" s="10">
        <v>42374</v>
      </c>
      <c r="N39" s="11" t="str">
        <f>"000035"</f>
        <v>000035</v>
      </c>
      <c r="O39" s="10">
        <v>43171</v>
      </c>
      <c r="P39" s="11" t="str">
        <f>"000196"</f>
        <v>000196</v>
      </c>
      <c r="Q39" s="10">
        <v>43171</v>
      </c>
      <c r="R39" s="11">
        <v>15</v>
      </c>
      <c r="S39" s="11" t="str">
        <f>"007612"</f>
        <v>007612</v>
      </c>
      <c r="T39" s="10">
        <v>43432</v>
      </c>
      <c r="U39" s="14">
        <v>20.443390000000001</v>
      </c>
      <c r="V39" s="14">
        <v>1.74339</v>
      </c>
      <c r="W39" s="14">
        <v>18.7</v>
      </c>
      <c r="X39" s="11">
        <v>280</v>
      </c>
      <c r="Y39" s="10">
        <v>43437</v>
      </c>
      <c r="Z39" s="11">
        <v>9999999999</v>
      </c>
      <c r="AA39" s="12" t="s">
        <v>162</v>
      </c>
      <c r="AB39" s="11" t="s">
        <v>97</v>
      </c>
      <c r="AC39" s="12" t="s">
        <v>98</v>
      </c>
      <c r="AD39" s="11" t="s">
        <v>43</v>
      </c>
      <c r="AE39" s="12" t="s">
        <v>44</v>
      </c>
      <c r="AF39" s="14">
        <f t="shared" si="0"/>
        <v>0.2044339</v>
      </c>
      <c r="AG39" s="11" t="s">
        <v>45</v>
      </c>
    </row>
    <row r="40" spans="1:33" x14ac:dyDescent="0.2">
      <c r="A40" s="8">
        <v>9160</v>
      </c>
      <c r="B40" s="9" t="s">
        <v>165</v>
      </c>
      <c r="C40" s="10">
        <v>43508</v>
      </c>
      <c r="D40" s="11">
        <v>73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99</v>
      </c>
      <c r="J40" s="12" t="s">
        <v>100</v>
      </c>
      <c r="K40" s="13" t="s">
        <v>39</v>
      </c>
      <c r="L40" s="11" t="str">
        <f>"000130"</f>
        <v>000130</v>
      </c>
      <c r="M40" s="10">
        <v>42439</v>
      </c>
      <c r="N40" s="11" t="str">
        <f>"000025"</f>
        <v>000025</v>
      </c>
      <c r="O40" s="10">
        <v>42875</v>
      </c>
      <c r="P40" s="11" t="str">
        <f>"000086"</f>
        <v>000086</v>
      </c>
      <c r="Q40" s="10">
        <v>42914</v>
      </c>
      <c r="R40" s="11"/>
      <c r="S40" s="11" t="str">
        <f>"009206"</f>
        <v>009206</v>
      </c>
      <c r="T40" s="10">
        <v>43503</v>
      </c>
      <c r="U40" s="14">
        <v>110.01848</v>
      </c>
      <c r="V40" s="14">
        <v>13.10848</v>
      </c>
      <c r="W40" s="14">
        <v>96.91</v>
      </c>
      <c r="X40" s="11">
        <v>349</v>
      </c>
      <c r="Y40" s="10">
        <v>43508</v>
      </c>
      <c r="Z40" s="11">
        <v>9845400303</v>
      </c>
      <c r="AA40" s="12" t="s">
        <v>166</v>
      </c>
      <c r="AB40" s="11" t="s">
        <v>97</v>
      </c>
      <c r="AC40" s="12" t="s">
        <v>98</v>
      </c>
      <c r="AD40" s="11" t="s">
        <v>43</v>
      </c>
      <c r="AE40" s="12" t="s">
        <v>44</v>
      </c>
      <c r="AF40" s="14">
        <f t="shared" si="0"/>
        <v>1.1001848000000001</v>
      </c>
      <c r="AG40" s="11" t="s">
        <v>45</v>
      </c>
    </row>
    <row r="41" spans="1:33" x14ac:dyDescent="0.2">
      <c r="A41" s="8">
        <v>9165</v>
      </c>
      <c r="B41" s="9" t="s">
        <v>165</v>
      </c>
      <c r="C41" s="10">
        <v>43508</v>
      </c>
      <c r="D41" s="11">
        <v>73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94</v>
      </c>
      <c r="J41" s="12" t="s">
        <v>95</v>
      </c>
      <c r="K41" s="13" t="s">
        <v>39</v>
      </c>
      <c r="L41" s="11" t="str">
        <f>"000131"</f>
        <v>000131</v>
      </c>
      <c r="M41" s="10">
        <v>42439</v>
      </c>
      <c r="N41" s="11" t="str">
        <f>"000026"</f>
        <v>000026</v>
      </c>
      <c r="O41" s="10">
        <v>42875</v>
      </c>
      <c r="P41" s="11" t="str">
        <f>"000087"</f>
        <v>000087</v>
      </c>
      <c r="Q41" s="10">
        <v>42915</v>
      </c>
      <c r="R41" s="11"/>
      <c r="S41" s="11" t="str">
        <f>"009211"</f>
        <v>009211</v>
      </c>
      <c r="T41" s="10">
        <v>43503</v>
      </c>
      <c r="U41" s="14">
        <v>96.191209999999998</v>
      </c>
      <c r="V41" s="14">
        <v>11.86121</v>
      </c>
      <c r="W41" s="14">
        <v>84.33</v>
      </c>
      <c r="X41" s="11">
        <v>349</v>
      </c>
      <c r="Y41" s="10">
        <v>43508</v>
      </c>
      <c r="Z41" s="11">
        <v>9845400303</v>
      </c>
      <c r="AA41" s="12" t="s">
        <v>167</v>
      </c>
      <c r="AB41" s="11" t="s">
        <v>97</v>
      </c>
      <c r="AC41" s="12" t="s">
        <v>98</v>
      </c>
      <c r="AD41" s="11" t="s">
        <v>43</v>
      </c>
      <c r="AE41" s="12" t="s">
        <v>44</v>
      </c>
      <c r="AF41" s="14">
        <f t="shared" si="0"/>
        <v>0.96191209999999994</v>
      </c>
      <c r="AG41" s="11" t="s">
        <v>45</v>
      </c>
    </row>
    <row r="42" spans="1:33" x14ac:dyDescent="0.2">
      <c r="A42" s="8">
        <v>9264</v>
      </c>
      <c r="B42" s="9" t="s">
        <v>165</v>
      </c>
      <c r="C42" s="10">
        <v>43521</v>
      </c>
      <c r="D42" s="11">
        <v>73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168</v>
      </c>
      <c r="J42" s="12" t="s">
        <v>169</v>
      </c>
      <c r="K42" s="13" t="s">
        <v>39</v>
      </c>
      <c r="L42" s="11" t="str">
        <f>"000062"</f>
        <v>000062</v>
      </c>
      <c r="M42" s="10">
        <v>42644</v>
      </c>
      <c r="N42" s="11" t="str">
        <f>"000027"</f>
        <v>000027</v>
      </c>
      <c r="O42" s="10">
        <v>42875</v>
      </c>
      <c r="P42" s="11" t="str">
        <f>"000071"</f>
        <v>000071</v>
      </c>
      <c r="Q42" s="10">
        <v>42913</v>
      </c>
      <c r="R42" s="11"/>
      <c r="S42" s="11" t="str">
        <f>"009903"</f>
        <v>009903</v>
      </c>
      <c r="T42" s="10">
        <v>43549</v>
      </c>
      <c r="U42" s="14">
        <v>37.85398</v>
      </c>
      <c r="V42" s="14">
        <v>1.85398</v>
      </c>
      <c r="W42" s="14">
        <v>36</v>
      </c>
      <c r="X42" s="11">
        <v>358</v>
      </c>
      <c r="Y42" s="10">
        <v>43521</v>
      </c>
      <c r="Z42" s="11">
        <v>9448123078</v>
      </c>
      <c r="AA42" s="12" t="s">
        <v>170</v>
      </c>
      <c r="AB42" s="11" t="s">
        <v>97</v>
      </c>
      <c r="AC42" s="12" t="s">
        <v>98</v>
      </c>
      <c r="AD42" s="11" t="s">
        <v>43</v>
      </c>
      <c r="AE42" s="12" t="s">
        <v>44</v>
      </c>
      <c r="AF42" s="14">
        <f t="shared" si="0"/>
        <v>0.37853979999999998</v>
      </c>
      <c r="AG42" s="11" t="s">
        <v>45</v>
      </c>
    </row>
    <row r="43" spans="1:33" x14ac:dyDescent="0.2">
      <c r="A43" s="8">
        <v>9887</v>
      </c>
      <c r="B43" s="9" t="s">
        <v>171</v>
      </c>
      <c r="C43" s="10">
        <v>43550</v>
      </c>
      <c r="D43" s="11">
        <v>73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57</v>
      </c>
      <c r="J43" s="12" t="s">
        <v>58</v>
      </c>
      <c r="K43" s="13" t="s">
        <v>53</v>
      </c>
      <c r="L43" s="11" t="str">
        <f>"000001"</f>
        <v>000001</v>
      </c>
      <c r="M43" s="10">
        <v>43042</v>
      </c>
      <c r="N43" s="11" t="str">
        <f>"000108"</f>
        <v>000108</v>
      </c>
      <c r="O43" s="10">
        <v>43189</v>
      </c>
      <c r="P43" s="11" t="str">
        <f>"000050"</f>
        <v>000050</v>
      </c>
      <c r="Q43" s="10">
        <v>43189</v>
      </c>
      <c r="R43" s="11"/>
      <c r="S43" s="11" t="str">
        <f>"000478"</f>
        <v>000478</v>
      </c>
      <c r="T43" s="10">
        <v>43201</v>
      </c>
      <c r="U43" s="14">
        <v>1.6625000000000001</v>
      </c>
      <c r="V43" s="14">
        <v>0.16625000000000001</v>
      </c>
      <c r="W43" s="14">
        <v>1.4962500000000001</v>
      </c>
      <c r="X43" s="11">
        <v>386</v>
      </c>
      <c r="Y43" s="10">
        <v>43550</v>
      </c>
      <c r="Z43" s="11">
        <v>9845776639</v>
      </c>
      <c r="AA43" s="12" t="s">
        <v>172</v>
      </c>
      <c r="AB43" s="11" t="s">
        <v>60</v>
      </c>
      <c r="AC43" s="12" t="s">
        <v>61</v>
      </c>
      <c r="AD43" s="11" t="s">
        <v>62</v>
      </c>
      <c r="AE43" s="12" t="s">
        <v>63</v>
      </c>
      <c r="AF43" s="14">
        <f t="shared" si="0"/>
        <v>1.6625000000000001E-2</v>
      </c>
      <c r="AG43" s="11" t="s">
        <v>45</v>
      </c>
    </row>
    <row r="44" spans="1:33" x14ac:dyDescent="0.2">
      <c r="A44" s="8">
        <v>9896</v>
      </c>
      <c r="B44" s="9" t="s">
        <v>171</v>
      </c>
      <c r="C44" s="10">
        <v>43552</v>
      </c>
      <c r="D44" s="11">
        <v>73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173</v>
      </c>
      <c r="J44" s="12" t="s">
        <v>174</v>
      </c>
      <c r="K44" s="13" t="s">
        <v>39</v>
      </c>
      <c r="L44" s="11" t="str">
        <f>"000063"</f>
        <v>000063</v>
      </c>
      <c r="M44" s="10">
        <v>42644</v>
      </c>
      <c r="N44" s="11" t="str">
        <f>"000028"</f>
        <v>000028</v>
      </c>
      <c r="O44" s="10">
        <v>42875</v>
      </c>
      <c r="P44" s="11" t="str">
        <f>"000070"</f>
        <v>000070</v>
      </c>
      <c r="Q44" s="10">
        <v>42913</v>
      </c>
      <c r="R44" s="11"/>
      <c r="S44" s="11" t="str">
        <f>"009902"</f>
        <v>009902</v>
      </c>
      <c r="T44" s="10">
        <v>43549</v>
      </c>
      <c r="U44" s="14">
        <v>253.94189</v>
      </c>
      <c r="V44" s="14">
        <v>17.941890000000001</v>
      </c>
      <c r="W44" s="14">
        <v>236</v>
      </c>
      <c r="X44" s="11">
        <v>388</v>
      </c>
      <c r="Y44" s="10">
        <v>43552</v>
      </c>
      <c r="Z44" s="11">
        <v>9448123078</v>
      </c>
      <c r="AA44" s="12" t="s">
        <v>175</v>
      </c>
      <c r="AB44" s="11" t="s">
        <v>97</v>
      </c>
      <c r="AC44" s="12" t="s">
        <v>98</v>
      </c>
      <c r="AD44" s="11" t="s">
        <v>43</v>
      </c>
      <c r="AE44" s="12" t="s">
        <v>44</v>
      </c>
      <c r="AF44" s="14">
        <f t="shared" si="0"/>
        <v>2.5394188999999998</v>
      </c>
      <c r="AG44" s="11" t="s">
        <v>45</v>
      </c>
    </row>
    <row r="45" spans="1:33" x14ac:dyDescent="0.2">
      <c r="A45" s="8">
        <v>9897</v>
      </c>
      <c r="B45" s="9" t="s">
        <v>171</v>
      </c>
      <c r="C45" s="10">
        <v>43552</v>
      </c>
      <c r="D45" s="11">
        <v>73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168</v>
      </c>
      <c r="J45" s="12" t="s">
        <v>169</v>
      </c>
      <c r="K45" s="13" t="s">
        <v>39</v>
      </c>
      <c r="L45" s="11" t="str">
        <f>"000062"</f>
        <v>000062</v>
      </c>
      <c r="M45" s="10">
        <v>42644</v>
      </c>
      <c r="N45" s="11" t="str">
        <f>"000027"</f>
        <v>000027</v>
      </c>
      <c r="O45" s="10">
        <v>42875</v>
      </c>
      <c r="P45" s="11" t="str">
        <f>"000071"</f>
        <v>000071</v>
      </c>
      <c r="Q45" s="10">
        <v>42913</v>
      </c>
      <c r="R45" s="11"/>
      <c r="S45" s="11" t="str">
        <f>"009903"</f>
        <v>009903</v>
      </c>
      <c r="T45" s="10">
        <v>43549</v>
      </c>
      <c r="U45" s="14">
        <v>219.98481000000001</v>
      </c>
      <c r="V45" s="14">
        <v>15.98481</v>
      </c>
      <c r="W45" s="14">
        <v>204</v>
      </c>
      <c r="X45" s="11">
        <v>388</v>
      </c>
      <c r="Y45" s="10">
        <v>43552</v>
      </c>
      <c r="Z45" s="11">
        <v>9448123078</v>
      </c>
      <c r="AA45" s="12" t="s">
        <v>170</v>
      </c>
      <c r="AB45" s="11" t="s">
        <v>97</v>
      </c>
      <c r="AC45" s="12" t="s">
        <v>98</v>
      </c>
      <c r="AD45" s="11" t="s">
        <v>43</v>
      </c>
      <c r="AE45" s="12" t="s">
        <v>44</v>
      </c>
      <c r="AF45" s="14">
        <f t="shared" si="0"/>
        <v>2.1998481000000001</v>
      </c>
      <c r="AG45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2019-06-13T07:45:26Z</dcterms:modified>
</cp:coreProperties>
</file>