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2" i="1" l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<sst xmlns="http://schemas.openxmlformats.org/spreadsheetml/2006/main" count="327" uniqueCount="136">
  <si>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</si>
  <si>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</si>
  <si>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</si>
  <si>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</si>
  <si>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</si>
  <si>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</si>
  <si>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</si>
  <si>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</si>
  <si>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</si>
  <si>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</si>
  <si>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</si>
  <si>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</si>
  <si>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</si>
  <si>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</si>
  <si>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</si>
  <si>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</si>
  <si>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</si>
  <si>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</si>
  <si>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</si>
  <si>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</si>
  <si>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</si>
  <si>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</si>
  <si>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</si>
  <si>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</si>
  <si>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</si>
  <si>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</si>
  <si>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</si>
  <si>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</si>
  <si>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</si>
  <si>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</si>
  <si>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</si>
  <si>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</si>
  <si>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</si>
  <si>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</si>
  <si>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Gayithri Nagara</t>
  </si>
  <si>
    <t>Malleshwaram</t>
  </si>
  <si>
    <t>West</t>
  </si>
  <si>
    <t>076-16-000005</t>
  </si>
  <si>
    <t>Engaging Tractor and Labours for debries Clearance work in Ward 76-Gayathrinagara</t>
  </si>
  <si>
    <t>Other Ward Works</t>
  </si>
  <si>
    <t>Sri B T Manjunath</t>
  </si>
  <si>
    <t>P1771</t>
  </si>
  <si>
    <t>Zone Works - POW Works</t>
  </si>
  <si>
    <t>ddo206</t>
  </si>
  <si>
    <t xml:space="preserve"> Assistant Executive Engineer Malleswaram West Zone</t>
  </si>
  <si>
    <t>Pending</t>
  </si>
  <si>
    <t>076-16-000023</t>
  </si>
  <si>
    <t>Construction of compound wall grill to Harichandra ghat burial Ground at Gayathrinagar ward no 76</t>
  </si>
  <si>
    <t>N C Nataraj</t>
  </si>
  <si>
    <t>P0486</t>
  </si>
  <si>
    <t>MandR to Burial Grounds and Burning ghats / Electrical creamtoruim</t>
  </si>
  <si>
    <t>May</t>
  </si>
  <si>
    <t>076-16-000009</t>
  </si>
  <si>
    <t>Removing and Refixing and reconstruction to damaged portion of drain at C block Maruthi Extension, Rammohanpura in Ward 76-Gayathrinagara</t>
  </si>
  <si>
    <t>Footpaths &amp; Walkability</t>
  </si>
  <si>
    <t>Sri. H V Govindegowda</t>
  </si>
  <si>
    <t>076-16-000011</t>
  </si>
  <si>
    <t>Removing and Refixing and reconstruction to damaged portion of drain at Nagappa block, LN pura, Srirampura in Ward 76-Gayathrinagara</t>
  </si>
  <si>
    <t>SRI H V GOVINDEGOWDA</t>
  </si>
  <si>
    <t>June</t>
  </si>
  <si>
    <t>076-16-000026</t>
  </si>
  <si>
    <t>Maintenance and repairs to BBMP Electrical crematoria at Gayathrinagar ward no 76</t>
  </si>
  <si>
    <t>NC NATARAJ</t>
  </si>
  <si>
    <t>076-17-000043</t>
  </si>
  <si>
    <t>Construction of BBMP building and Ranga Mandira at Devaiah Park in ward no 76 Gayathrinagara</t>
  </si>
  <si>
    <t>Sri. Sunil Kumar K J</t>
  </si>
  <si>
    <t>P3111</t>
  </si>
  <si>
    <t>State Finance Commission Untied Grant Works</t>
  </si>
  <si>
    <t>Current</t>
  </si>
  <si>
    <t>July</t>
  </si>
  <si>
    <t>076-16-000003</t>
  </si>
  <si>
    <t>Construction of drain at 5th cross of Nagappa block from SWD to cross road and surrounding area in ward No.76-Gayathrinagara</t>
  </si>
  <si>
    <t xml:space="preserve">Nischal K L </t>
  </si>
  <si>
    <t>076-16-000024</t>
  </si>
  <si>
    <t>Providing electrical maintenance of furnance, DG set, motors etc., complete at Harischandraghat electric Crematorim.</t>
  </si>
  <si>
    <t>Sree Mamatha Electricals Enterprises</t>
  </si>
  <si>
    <t>P0287</t>
  </si>
  <si>
    <t>M and R to Electrical Crematoria</t>
  </si>
  <si>
    <t>ddo209</t>
  </si>
  <si>
    <t xml:space="preserve"> Assistant Executive Engineer Electrical West Zone</t>
  </si>
  <si>
    <t>August</t>
  </si>
  <si>
    <t>Trees, Parks &amp; Playgrounds</t>
  </si>
  <si>
    <t>September</t>
  </si>
  <si>
    <t>076-17-000053</t>
  </si>
  <si>
    <t>Engagement of Gangman and Hiring of Tractor Tippers for cleaning and Maintenance of road side drains and other cleaning works in works in ward no 76</t>
  </si>
  <si>
    <t>Sri H G Rajesh</t>
  </si>
  <si>
    <t>P3110</t>
  </si>
  <si>
    <t>14th Finance Commission Grant Works</t>
  </si>
  <si>
    <t>Spill Over</t>
  </si>
  <si>
    <t>October</t>
  </si>
  <si>
    <t>076-17-000035</t>
  </si>
  <si>
    <t>Repairs and renovation of BBMP buildings at Gayatrinagar in Ward No.76</t>
  </si>
  <si>
    <t xml:space="preserve">Sri. Sunil Kumar KL, </t>
  </si>
  <si>
    <t>December</t>
  </si>
  <si>
    <t>076-18-000012</t>
  </si>
  <si>
    <t>Improvements of roads and footpath and maintenance in ward no 76</t>
  </si>
  <si>
    <t>Roads &amp; Drivablility</t>
  </si>
  <si>
    <t xml:space="preserve">Executive Engineer-2 KRIDL BBMP (West) </t>
  </si>
  <si>
    <t>P3296</t>
  </si>
  <si>
    <t>14th Finance Commission Works - Road and Footpath Maintenance</t>
  </si>
  <si>
    <t>January</t>
  </si>
  <si>
    <t>076-18-000009</t>
  </si>
  <si>
    <t>Public Toilet and Septage Maintenance in ward no 76</t>
  </si>
  <si>
    <t>Health &amp; Sanitation</t>
  </si>
  <si>
    <t>P3294</t>
  </si>
  <si>
    <t>14th Finance Commission Works - General Public ToiletandSeptage Maintenance</t>
  </si>
  <si>
    <t>076-18-000011</t>
  </si>
  <si>
    <t>Storm water drain works in ward no 76</t>
  </si>
  <si>
    <t>Storm Water Drains</t>
  </si>
  <si>
    <t>P3297</t>
  </si>
  <si>
    <t>14th Finance Commission Grants - SWD Works</t>
  </si>
  <si>
    <t>076-18-000007</t>
  </si>
  <si>
    <t>Community property maintenance (Including Parks) in ward no 76</t>
  </si>
  <si>
    <t>P3292</t>
  </si>
  <si>
    <t>14th Finance Commission Works - Community Property Maintenance (including Parks)</t>
  </si>
  <si>
    <t>076-18-000006</t>
  </si>
  <si>
    <t>Maintenance of Cremotorium burrial ground and office maintenance in ward no 76</t>
  </si>
  <si>
    <t>Public Amenities</t>
  </si>
  <si>
    <t xml:space="preserve">Executive Engineer-2  M/s KRIDL BBMP(West) </t>
  </si>
  <si>
    <t>P3291</t>
  </si>
  <si>
    <t>14th Fin  -Maintenance of Cremotorium, Burial Grounds</t>
  </si>
  <si>
    <t>February</t>
  </si>
  <si>
    <t>076-17-000028</t>
  </si>
  <si>
    <t>Depot collecting for the year 2016-17 in ward no ward No.76. Gayatrinagar</t>
  </si>
  <si>
    <t xml:space="preserve">H G Rajesh </t>
  </si>
  <si>
    <t>March</t>
  </si>
  <si>
    <t>076-17-000038</t>
  </si>
  <si>
    <t>Construction and repairs of SSM culverts missing slabs potholes filling missing of SSM and covering slab at 3rd main D block rajajinagar and surrounding area in Ward No.76 Gayatrinagar</t>
  </si>
  <si>
    <t>076-17-000032</t>
  </si>
  <si>
    <t>Providing and laying cement concrete to conservency lane at A D block Gayatrinagara ward no 76</t>
  </si>
  <si>
    <t xml:space="preserve">Sri. Nischal, </t>
  </si>
  <si>
    <t>076-17-000030</t>
  </si>
  <si>
    <t>Providing and laying cement concrete to conservency line at 2nd cross srirampura Gayatrinagara ward no-76</t>
  </si>
  <si>
    <t>Sri. Nischal,</t>
  </si>
  <si>
    <t>076-16-000001</t>
  </si>
  <si>
    <t>Construction of drain and providing CC to Conservency B/w 2nd cross and MKK road at Rammohnapura and surrounding area in ward No.76-Gayathrinagara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</si>
</sst>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pane ySplit="1" topLeftCell="A2" activePane="bottomLeft" state="frozen"/>
      <selection activeCell="H1" sqref="H1"/>
      <selection pane="bottomLeft" activeCell="G12" sqref="G1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784</v>
      </c>
      <c r="B2" s="9" t="s">
        <v>33</v>
      </c>
      <c r="C2" s="10">
        <v>43217</v>
      </c>
      <c r="D2" s="11">
        <v>76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"000047"</f>
        <v>000047</v>
      </c>
      <c r="M2" s="10">
        <v>42417</v>
      </c>
      <c r="N2" s="11" t="str">
        <f>"000091"</f>
        <v>000091</v>
      </c>
      <c r="O2" s="10">
        <v>42581</v>
      </c>
      <c r="P2" s="11" t="str">
        <f>"000252"</f>
        <v>000252</v>
      </c>
      <c r="Q2" s="10">
        <v>42581</v>
      </c>
      <c r="R2" s="11">
        <v>16</v>
      </c>
      <c r="S2" s="11" t="str">
        <f>"003841"</f>
        <v>003841</v>
      </c>
      <c r="T2" s="10">
        <v>42928</v>
      </c>
      <c r="U2" s="14">
        <v>5.2005999999999997</v>
      </c>
      <c r="V2" s="14">
        <v>0.33295000000000002</v>
      </c>
      <c r="W2" s="14">
        <v>4.8676500000000003</v>
      </c>
      <c r="X2" s="11">
        <v>31</v>
      </c>
      <c r="Y2" s="10">
        <v>43217</v>
      </c>
      <c r="Z2" s="11">
        <v>8022975610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5.2005999999999997E-2</v>
      </c>
      <c r="AG2" s="11" t="s">
        <v>45</v>
      </c>
    </row>
    <row r="3" spans="1:33" x14ac:dyDescent="0.2">
      <c r="A3" s="8">
        <v>785</v>
      </c>
      <c r="B3" s="9" t="s">
        <v>33</v>
      </c>
      <c r="C3" s="10">
        <v>43217</v>
      </c>
      <c r="D3" s="11">
        <v>76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"000041"</f>
        <v>000041</v>
      </c>
      <c r="M3" s="10">
        <v>42510</v>
      </c>
      <c r="N3" s="11" t="str">
        <f>"000229"</f>
        <v>000229</v>
      </c>
      <c r="O3" s="10">
        <v>42704</v>
      </c>
      <c r="P3" s="11" t="str">
        <f>"000428"</f>
        <v>000428</v>
      </c>
      <c r="Q3" s="10">
        <v>42718</v>
      </c>
      <c r="R3" s="11">
        <v>16</v>
      </c>
      <c r="S3" s="11" t="str">
        <f>"000745"</f>
        <v>000745</v>
      </c>
      <c r="T3" s="10">
        <v>43216</v>
      </c>
      <c r="U3" s="14">
        <v>19.6922</v>
      </c>
      <c r="V3" s="14">
        <v>2.7403499999999998</v>
      </c>
      <c r="W3" s="14">
        <v>16.95185</v>
      </c>
      <c r="X3" s="11">
        <v>31</v>
      </c>
      <c r="Y3" s="10">
        <v>43217</v>
      </c>
      <c r="Z3" s="11">
        <v>8022975610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0.19692199999999999</v>
      </c>
      <c r="AG3" s="11" t="s">
        <v>45</v>
      </c>
    </row>
    <row r="4" spans="1:33" x14ac:dyDescent="0.2">
      <c r="A4" s="8">
        <v>1527</v>
      </c>
      <c r="B4" s="9" t="s">
        <v>51</v>
      </c>
      <c r="C4" s="10">
        <v>43251</v>
      </c>
      <c r="D4" s="11">
        <v>76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"000033"</f>
        <v>000033</v>
      </c>
      <c r="M4" s="10">
        <v>42502</v>
      </c>
      <c r="N4" s="11" t="str">
        <f>"000170"</f>
        <v>000170</v>
      </c>
      <c r="O4" s="10">
        <v>42613</v>
      </c>
      <c r="P4" s="11" t="str">
        <f>"000341"</f>
        <v>000341</v>
      </c>
      <c r="Q4" s="10">
        <v>42613</v>
      </c>
      <c r="R4" s="11">
        <v>16</v>
      </c>
      <c r="S4" s="11" t="str">
        <f>"001702"</f>
        <v>001702</v>
      </c>
      <c r="T4" s="10">
        <v>43242</v>
      </c>
      <c r="U4" s="14">
        <v>4.9112999999999998</v>
      </c>
      <c r="V4" s="14">
        <v>0.62214999999999998</v>
      </c>
      <c r="W4" s="14">
        <v>4.2891500000000002</v>
      </c>
      <c r="X4" s="11">
        <v>67</v>
      </c>
      <c r="Y4" s="10">
        <v>43251</v>
      </c>
      <c r="Z4" s="11">
        <v>8022975610</v>
      </c>
      <c r="AA4" s="12" t="s">
        <v>55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4.9112999999999997E-2</v>
      </c>
      <c r="AG4" s="11" t="s">
        <v>45</v>
      </c>
    </row>
    <row r="5" spans="1:33" x14ac:dyDescent="0.2">
      <c r="A5" s="8">
        <v>1528</v>
      </c>
      <c r="B5" s="9" t="s">
        <v>51</v>
      </c>
      <c r="C5" s="10">
        <v>43251</v>
      </c>
      <c r="D5" s="11">
        <v>76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54</v>
      </c>
      <c r="L5" s="11" t="str">
        <f>"000032"</f>
        <v>000032</v>
      </c>
      <c r="M5" s="10">
        <v>42502</v>
      </c>
      <c r="N5" s="11" t="str">
        <f>"000171"</f>
        <v>000171</v>
      </c>
      <c r="O5" s="10">
        <v>42613</v>
      </c>
      <c r="P5" s="11" t="str">
        <f>"000342"</f>
        <v>000342</v>
      </c>
      <c r="Q5" s="10">
        <v>42613</v>
      </c>
      <c r="R5" s="11">
        <v>16</v>
      </c>
      <c r="S5" s="11" t="str">
        <f>"001703"</f>
        <v>001703</v>
      </c>
      <c r="T5" s="10">
        <v>43242</v>
      </c>
      <c r="U5" s="14">
        <v>4.9629000000000003</v>
      </c>
      <c r="V5" s="14">
        <v>0.62849999999999995</v>
      </c>
      <c r="W5" s="14">
        <v>4.3343999999999996</v>
      </c>
      <c r="X5" s="11">
        <v>67</v>
      </c>
      <c r="Y5" s="10">
        <v>43251</v>
      </c>
      <c r="Z5" s="11">
        <v>8022975610</v>
      </c>
      <c r="AA5" s="12" t="s">
        <v>58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4.9629000000000006E-2</v>
      </c>
      <c r="AG5" s="11" t="s">
        <v>45</v>
      </c>
    </row>
    <row r="6" spans="1:33" x14ac:dyDescent="0.2">
      <c r="A6" s="8">
        <v>1636</v>
      </c>
      <c r="B6" s="9" t="s">
        <v>59</v>
      </c>
      <c r="C6" s="10">
        <v>43252</v>
      </c>
      <c r="D6" s="11">
        <v>76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60</v>
      </c>
      <c r="J6" s="12" t="s">
        <v>61</v>
      </c>
      <c r="K6" s="13" t="s">
        <v>39</v>
      </c>
      <c r="L6" s="11" t="str">
        <f>"000042"</f>
        <v>000042</v>
      </c>
      <c r="M6" s="10">
        <v>42510</v>
      </c>
      <c r="N6" s="11" t="str">
        <f>""</f>
        <v/>
      </c>
      <c r="O6" s="10"/>
      <c r="P6" s="11" t="str">
        <f>""</f>
        <v/>
      </c>
      <c r="Q6" s="10"/>
      <c r="R6" s="11">
        <v>16</v>
      </c>
      <c r="S6" s="11" t="str">
        <f>""</f>
        <v/>
      </c>
      <c r="T6" s="10"/>
      <c r="U6" s="14">
        <v>19.890699999999999</v>
      </c>
      <c r="V6" s="14">
        <v>2.61795</v>
      </c>
      <c r="W6" s="14">
        <v>17.272749999999998</v>
      </c>
      <c r="X6" s="11">
        <v>64</v>
      </c>
      <c r="Y6" s="10">
        <v>43252</v>
      </c>
      <c r="Z6" s="11">
        <v>8022975610</v>
      </c>
      <c r="AA6" s="12" t="s">
        <v>62</v>
      </c>
      <c r="AB6" s="11" t="s">
        <v>49</v>
      </c>
      <c r="AC6" s="12" t="s">
        <v>50</v>
      </c>
      <c r="AD6" s="11" t="s">
        <v>43</v>
      </c>
      <c r="AE6" s="12" t="s">
        <v>44</v>
      </c>
      <c r="AF6" s="14">
        <v>0.198907</v>
      </c>
      <c r="AG6" s="11" t="s">
        <v>45</v>
      </c>
    </row>
    <row r="7" spans="1:33" x14ac:dyDescent="0.2">
      <c r="A7" s="8">
        <v>1802</v>
      </c>
      <c r="B7" s="9" t="s">
        <v>59</v>
      </c>
      <c r="C7" s="10">
        <v>43257</v>
      </c>
      <c r="D7" s="11">
        <v>76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63</v>
      </c>
      <c r="J7" s="12" t="s">
        <v>64</v>
      </c>
      <c r="K7" s="13" t="s">
        <v>39</v>
      </c>
      <c r="L7" s="11" t="str">
        <f>"000020"</f>
        <v>000020</v>
      </c>
      <c r="M7" s="10">
        <v>43218</v>
      </c>
      <c r="N7" s="11" t="str">
        <f>"000005"</f>
        <v>000005</v>
      </c>
      <c r="O7" s="10">
        <v>43220</v>
      </c>
      <c r="P7" s="11" t="str">
        <f>"000007"</f>
        <v>000007</v>
      </c>
      <c r="Q7" s="10">
        <v>43225</v>
      </c>
      <c r="R7" s="11">
        <v>17</v>
      </c>
      <c r="S7" s="11" t="str">
        <f>"002040"</f>
        <v>002040</v>
      </c>
      <c r="T7" s="10">
        <v>43249</v>
      </c>
      <c r="U7" s="14">
        <v>34.100999999999999</v>
      </c>
      <c r="V7" s="14">
        <v>1.7506999999999999</v>
      </c>
      <c r="W7" s="14">
        <v>32.350299999999997</v>
      </c>
      <c r="X7" s="11">
        <v>73</v>
      </c>
      <c r="Y7" s="10">
        <v>43257</v>
      </c>
      <c r="Z7" s="11">
        <v>9845025255</v>
      </c>
      <c r="AA7" s="12" t="s">
        <v>65</v>
      </c>
      <c r="AB7" s="11" t="s">
        <v>66</v>
      </c>
      <c r="AC7" s="12" t="s">
        <v>67</v>
      </c>
      <c r="AD7" s="11" t="s">
        <v>43</v>
      </c>
      <c r="AE7" s="12" t="s">
        <v>44</v>
      </c>
      <c r="AF7" s="14">
        <v>0.34100999999999998</v>
      </c>
      <c r="AG7" s="11" t="s">
        <v>68</v>
      </c>
    </row>
    <row r="8" spans="1:33" x14ac:dyDescent="0.2">
      <c r="A8" s="8">
        <v>3302</v>
      </c>
      <c r="B8" s="9" t="s">
        <v>69</v>
      </c>
      <c r="C8" s="10">
        <v>43297</v>
      </c>
      <c r="D8" s="11">
        <v>76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70</v>
      </c>
      <c r="J8" s="12" t="s">
        <v>71</v>
      </c>
      <c r="K8" s="13" t="s">
        <v>54</v>
      </c>
      <c r="L8" s="11" t="str">
        <f>"000013"</f>
        <v>000013</v>
      </c>
      <c r="M8" s="10">
        <v>42569</v>
      </c>
      <c r="N8" s="11" t="str">
        <f>"000234"</f>
        <v>000234</v>
      </c>
      <c r="O8" s="10">
        <v>42734</v>
      </c>
      <c r="P8" s="11" t="str">
        <f>"000447"</f>
        <v>000447</v>
      </c>
      <c r="Q8" s="10">
        <v>42734</v>
      </c>
      <c r="R8" s="11">
        <v>16</v>
      </c>
      <c r="S8" s="11" t="str">
        <f>"003532"</f>
        <v>003532</v>
      </c>
      <c r="T8" s="10">
        <v>43291</v>
      </c>
      <c r="U8" s="14">
        <v>17.779399999999999</v>
      </c>
      <c r="V8" s="14">
        <v>1.3086500000000001</v>
      </c>
      <c r="W8" s="14">
        <v>16.470749999999999</v>
      </c>
      <c r="X8" s="11">
        <v>125</v>
      </c>
      <c r="Y8" s="10">
        <v>43297</v>
      </c>
      <c r="Z8" s="11">
        <v>9900015678</v>
      </c>
      <c r="AA8" s="12" t="s">
        <v>72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0.17779399999999998</v>
      </c>
      <c r="AG8" s="11" t="s">
        <v>45</v>
      </c>
    </row>
    <row r="9" spans="1:33" x14ac:dyDescent="0.2">
      <c r="A9" s="8">
        <v>3737</v>
      </c>
      <c r="B9" s="9" t="s">
        <v>69</v>
      </c>
      <c r="C9" s="10">
        <v>43301</v>
      </c>
      <c r="D9" s="11">
        <v>76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73</v>
      </c>
      <c r="J9" s="12" t="s">
        <v>74</v>
      </c>
      <c r="K9" s="13" t="s">
        <v>39</v>
      </c>
      <c r="L9" s="11" t="str">
        <f>"000138"</f>
        <v>000138</v>
      </c>
      <c r="M9" s="10">
        <v>42916</v>
      </c>
      <c r="N9" s="11" t="str">
        <f>"000118"</f>
        <v>000118</v>
      </c>
      <c r="O9" s="10">
        <v>43176</v>
      </c>
      <c r="P9" s="11" t="str">
        <f>"000146"</f>
        <v>000146</v>
      </c>
      <c r="Q9" s="10">
        <v>43176</v>
      </c>
      <c r="R9" s="11">
        <v>16</v>
      </c>
      <c r="S9" s="11" t="str">
        <f>"004043"</f>
        <v>004043</v>
      </c>
      <c r="T9" s="10">
        <v>43301</v>
      </c>
      <c r="U9" s="14">
        <v>9.36599</v>
      </c>
      <c r="V9" s="14">
        <v>0.28345999999999999</v>
      </c>
      <c r="W9" s="14">
        <v>9.0825300000000002</v>
      </c>
      <c r="X9" s="11">
        <v>134</v>
      </c>
      <c r="Y9" s="10">
        <v>43301</v>
      </c>
      <c r="Z9" s="11">
        <v>9845007123</v>
      </c>
      <c r="AA9" s="12" t="s">
        <v>75</v>
      </c>
      <c r="AB9" s="11" t="s">
        <v>76</v>
      </c>
      <c r="AC9" s="12" t="s">
        <v>77</v>
      </c>
      <c r="AD9" s="11" t="s">
        <v>78</v>
      </c>
      <c r="AE9" s="12" t="s">
        <v>79</v>
      </c>
      <c r="AF9" s="14">
        <v>9.3659900000000004E-2</v>
      </c>
      <c r="AG9" s="11" t="s">
        <v>45</v>
      </c>
    </row>
    <row r="10" spans="1:33" x14ac:dyDescent="0.2">
      <c r="A10" s="8">
        <v>4214</v>
      </c>
      <c r="B10" s="9" t="s">
        <v>80</v>
      </c>
      <c r="C10" s="10">
        <v>43313</v>
      </c>
      <c r="D10" s="11">
        <v>76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63</v>
      </c>
      <c r="J10" s="12" t="s">
        <v>64</v>
      </c>
      <c r="K10" s="13" t="s">
        <v>81</v>
      </c>
      <c r="L10" s="11" t="str">
        <f>"000020"</f>
        <v>000020</v>
      </c>
      <c r="M10" s="10">
        <v>43218</v>
      </c>
      <c r="N10" s="11" t="str">
        <f>"000005"</f>
        <v>000005</v>
      </c>
      <c r="O10" s="10">
        <v>43220</v>
      </c>
      <c r="P10" s="11" t="str">
        <f>"000007"</f>
        <v>000007</v>
      </c>
      <c r="Q10" s="10">
        <v>43225</v>
      </c>
      <c r="R10" s="11">
        <v>17</v>
      </c>
      <c r="S10" s="11" t="str">
        <f>"002040"</f>
        <v>002040</v>
      </c>
      <c r="T10" s="10">
        <v>43249</v>
      </c>
      <c r="U10" s="14">
        <v>37.247799999999998</v>
      </c>
      <c r="V10" s="14">
        <v>2.03295</v>
      </c>
      <c r="W10" s="14">
        <v>35.214849999999998</v>
      </c>
      <c r="X10" s="11">
        <v>147</v>
      </c>
      <c r="Y10" s="10">
        <v>43313</v>
      </c>
      <c r="Z10" s="11">
        <v>8022975610</v>
      </c>
      <c r="AA10" s="12" t="s">
        <v>65</v>
      </c>
      <c r="AB10" s="11" t="s">
        <v>66</v>
      </c>
      <c r="AC10" s="12" t="s">
        <v>67</v>
      </c>
      <c r="AD10" s="11" t="s">
        <v>43</v>
      </c>
      <c r="AE10" s="12" t="s">
        <v>44</v>
      </c>
      <c r="AF10" s="14">
        <v>0.37247799999999998</v>
      </c>
      <c r="AG10" s="11" t="s">
        <v>68</v>
      </c>
    </row>
    <row r="11" spans="1:33" x14ac:dyDescent="0.2">
      <c r="A11" s="8">
        <v>5389</v>
      </c>
      <c r="B11" s="9" t="s">
        <v>82</v>
      </c>
      <c r="C11" s="10">
        <v>43349</v>
      </c>
      <c r="D11" s="11">
        <v>76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83</v>
      </c>
      <c r="J11" s="12" t="s">
        <v>84</v>
      </c>
      <c r="K11" s="13" t="s">
        <v>54</v>
      </c>
      <c r="L11" s="11" t="str">
        <f>"000124"</f>
        <v>000124</v>
      </c>
      <c r="M11" s="10">
        <v>43100</v>
      </c>
      <c r="N11" s="11" t="str">
        <f>"000035"</f>
        <v>000035</v>
      </c>
      <c r="O11" s="10">
        <v>43307</v>
      </c>
      <c r="P11" s="11" t="str">
        <f>"000129"</f>
        <v>000129</v>
      </c>
      <c r="Q11" s="10">
        <v>43320</v>
      </c>
      <c r="R11" s="11">
        <v>17</v>
      </c>
      <c r="S11" s="11" t="str">
        <f>"005610"</f>
        <v>005610</v>
      </c>
      <c r="T11" s="10">
        <v>43347</v>
      </c>
      <c r="U11" s="14">
        <v>6.2504</v>
      </c>
      <c r="V11" s="14">
        <v>0.15015000000000001</v>
      </c>
      <c r="W11" s="14">
        <v>6.10025</v>
      </c>
      <c r="X11" s="11">
        <v>194</v>
      </c>
      <c r="Y11" s="10">
        <v>43349</v>
      </c>
      <c r="Z11" s="11">
        <v>8022975610</v>
      </c>
      <c r="AA11" s="12" t="s">
        <v>85</v>
      </c>
      <c r="AB11" s="11" t="s">
        <v>86</v>
      </c>
      <c r="AC11" s="12" t="s">
        <v>87</v>
      </c>
      <c r="AD11" s="11" t="s">
        <v>43</v>
      </c>
      <c r="AE11" s="12" t="s">
        <v>44</v>
      </c>
      <c r="AF11" s="14">
        <f t="shared" ref="AF11:AF22" si="0">U11/100</f>
        <v>6.2504000000000004E-2</v>
      </c>
      <c r="AG11" s="11" t="s">
        <v>88</v>
      </c>
    </row>
    <row r="12" spans="1:33" x14ac:dyDescent="0.2">
      <c r="A12" s="8">
        <v>6550</v>
      </c>
      <c r="B12" s="9" t="s">
        <v>89</v>
      </c>
      <c r="C12" s="10">
        <v>43389</v>
      </c>
      <c r="D12" s="11">
        <v>76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90</v>
      </c>
      <c r="J12" s="12" t="s">
        <v>91</v>
      </c>
      <c r="K12" s="13" t="s">
        <v>39</v>
      </c>
      <c r="L12" s="11" t="str">
        <f>"000056"</f>
        <v>000056</v>
      </c>
      <c r="M12" s="10">
        <v>43039</v>
      </c>
      <c r="N12" s="11" t="str">
        <f>"000018"</f>
        <v>000018</v>
      </c>
      <c r="O12" s="10">
        <v>43039</v>
      </c>
      <c r="P12" s="11" t="str">
        <f>"000040"</f>
        <v>000040</v>
      </c>
      <c r="Q12" s="10">
        <v>43048</v>
      </c>
      <c r="R12" s="11">
        <v>17</v>
      </c>
      <c r="S12" s="11" t="str">
        <f>"006541"</f>
        <v>006541</v>
      </c>
      <c r="T12" s="10">
        <v>43383</v>
      </c>
      <c r="U12" s="14">
        <v>19.335100000000001</v>
      </c>
      <c r="V12" s="14">
        <v>1.9583999999999999</v>
      </c>
      <c r="W12" s="14">
        <v>17.3767</v>
      </c>
      <c r="X12" s="11">
        <v>241</v>
      </c>
      <c r="Y12" s="10">
        <v>43389</v>
      </c>
      <c r="Z12" s="11">
        <v>9845025255</v>
      </c>
      <c r="AA12" s="12" t="s">
        <v>92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f t="shared" si="0"/>
        <v>0.193351</v>
      </c>
      <c r="AG12" s="11" t="s">
        <v>45</v>
      </c>
    </row>
    <row r="13" spans="1:33" x14ac:dyDescent="0.2">
      <c r="A13" s="8">
        <v>7660</v>
      </c>
      <c r="B13" s="9" t="s">
        <v>93</v>
      </c>
      <c r="C13" s="10">
        <v>43441</v>
      </c>
      <c r="D13" s="11">
        <v>76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94</v>
      </c>
      <c r="J13" s="12" t="s">
        <v>95</v>
      </c>
      <c r="K13" s="13" t="s">
        <v>96</v>
      </c>
      <c r="L13" s="11" t="str">
        <f>"000271"</f>
        <v>000271</v>
      </c>
      <c r="M13" s="10">
        <v>43362</v>
      </c>
      <c r="N13" s="11" t="str">
        <f>"000060"</f>
        <v>000060</v>
      </c>
      <c r="O13" s="10">
        <v>43383</v>
      </c>
      <c r="P13" s="11" t="str">
        <f>"000179"</f>
        <v>000179</v>
      </c>
      <c r="Q13" s="10">
        <v>43396</v>
      </c>
      <c r="R13" s="11">
        <v>18</v>
      </c>
      <c r="S13" s="11" t="str">
        <f>"007686"</f>
        <v>007686</v>
      </c>
      <c r="T13" s="10">
        <v>43438</v>
      </c>
      <c r="U13" s="14">
        <v>14.994999999999999</v>
      </c>
      <c r="V13" s="14">
        <v>1.6091</v>
      </c>
      <c r="W13" s="14">
        <v>13.385899999999999</v>
      </c>
      <c r="X13" s="11">
        <v>287</v>
      </c>
      <c r="Y13" s="10">
        <v>43441</v>
      </c>
      <c r="Z13" s="11">
        <v>8022975610</v>
      </c>
      <c r="AA13" s="12" t="s">
        <v>97</v>
      </c>
      <c r="AB13" s="11" t="s">
        <v>98</v>
      </c>
      <c r="AC13" s="12" t="s">
        <v>99</v>
      </c>
      <c r="AD13" s="11" t="s">
        <v>43</v>
      </c>
      <c r="AE13" s="12" t="s">
        <v>44</v>
      </c>
      <c r="AF13" s="14">
        <f t="shared" si="0"/>
        <v>0.14995</v>
      </c>
      <c r="AG13" s="11" t="s">
        <v>68</v>
      </c>
    </row>
    <row r="14" spans="1:33" x14ac:dyDescent="0.2">
      <c r="A14" s="8">
        <v>8590</v>
      </c>
      <c r="B14" s="9" t="s">
        <v>100</v>
      </c>
      <c r="C14" s="10">
        <v>43481</v>
      </c>
      <c r="D14" s="11">
        <v>76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101</v>
      </c>
      <c r="J14" s="12" t="s">
        <v>102</v>
      </c>
      <c r="K14" s="15" t="s">
        <v>103</v>
      </c>
      <c r="L14" s="11" t="str">
        <f>"000278"</f>
        <v>000278</v>
      </c>
      <c r="M14" s="10">
        <v>43379</v>
      </c>
      <c r="N14" s="11" t="str">
        <f>"000069"</f>
        <v>000069</v>
      </c>
      <c r="O14" s="10">
        <v>43409</v>
      </c>
      <c r="P14" s="11" t="str">
        <f>"000218"</f>
        <v>000218</v>
      </c>
      <c r="Q14" s="10">
        <v>43434</v>
      </c>
      <c r="R14" s="11"/>
      <c r="S14" s="11" t="str">
        <f>"008702"</f>
        <v>008702</v>
      </c>
      <c r="T14" s="10">
        <v>43477</v>
      </c>
      <c r="U14" s="14">
        <v>4.9928499999999998</v>
      </c>
      <c r="V14" s="14">
        <v>0.50439999999999996</v>
      </c>
      <c r="W14" s="14">
        <v>4.4884500000000003</v>
      </c>
      <c r="X14" s="11">
        <v>324</v>
      </c>
      <c r="Y14" s="10">
        <v>43481</v>
      </c>
      <c r="Z14" s="11">
        <v>8022975610</v>
      </c>
      <c r="AA14" s="12" t="s">
        <v>97</v>
      </c>
      <c r="AB14" s="11" t="s">
        <v>104</v>
      </c>
      <c r="AC14" s="12" t="s">
        <v>105</v>
      </c>
      <c r="AD14" s="11" t="s">
        <v>43</v>
      </c>
      <c r="AE14" s="12" t="s">
        <v>44</v>
      </c>
      <c r="AF14" s="14">
        <f t="shared" si="0"/>
        <v>4.9928500000000001E-2</v>
      </c>
      <c r="AG14" s="11" t="s">
        <v>68</v>
      </c>
    </row>
    <row r="15" spans="1:33" x14ac:dyDescent="0.2">
      <c r="A15" s="8">
        <v>8613</v>
      </c>
      <c r="B15" s="9" t="s">
        <v>100</v>
      </c>
      <c r="C15" s="10">
        <v>43481</v>
      </c>
      <c r="D15" s="11">
        <v>76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106</v>
      </c>
      <c r="J15" s="12" t="s">
        <v>107</v>
      </c>
      <c r="K15" s="13" t="s">
        <v>108</v>
      </c>
      <c r="L15" s="11" t="str">
        <f>"000281"</f>
        <v>000281</v>
      </c>
      <c r="M15" s="10">
        <v>43382</v>
      </c>
      <c r="N15" s="11" t="str">
        <f>"000070"</f>
        <v>000070</v>
      </c>
      <c r="O15" s="10">
        <v>43409</v>
      </c>
      <c r="P15" s="11" t="str">
        <f>"000220"</f>
        <v>000220</v>
      </c>
      <c r="Q15" s="10">
        <v>43434</v>
      </c>
      <c r="R15" s="11"/>
      <c r="S15" s="11" t="str">
        <f>"008725"</f>
        <v>008725</v>
      </c>
      <c r="T15" s="10">
        <v>43477</v>
      </c>
      <c r="U15" s="14">
        <v>9.9971499999999995</v>
      </c>
      <c r="V15" s="14">
        <v>1.1248</v>
      </c>
      <c r="W15" s="14">
        <v>8.8723500000000008</v>
      </c>
      <c r="X15" s="11">
        <v>324</v>
      </c>
      <c r="Y15" s="10">
        <v>43481</v>
      </c>
      <c r="Z15" s="11">
        <v>8022975610</v>
      </c>
      <c r="AA15" s="12" t="s">
        <v>97</v>
      </c>
      <c r="AB15" s="11" t="s">
        <v>109</v>
      </c>
      <c r="AC15" s="12" t="s">
        <v>110</v>
      </c>
      <c r="AD15" s="11" t="s">
        <v>43</v>
      </c>
      <c r="AE15" s="12" t="s">
        <v>44</v>
      </c>
      <c r="AF15" s="14">
        <f t="shared" si="0"/>
        <v>9.9971499999999991E-2</v>
      </c>
      <c r="AG15" s="11" t="s">
        <v>68</v>
      </c>
    </row>
    <row r="16" spans="1:33" x14ac:dyDescent="0.2">
      <c r="A16" s="8">
        <v>8614</v>
      </c>
      <c r="B16" s="9" t="s">
        <v>100</v>
      </c>
      <c r="C16" s="10">
        <v>43481</v>
      </c>
      <c r="D16" s="11">
        <v>76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111</v>
      </c>
      <c r="J16" s="12" t="s">
        <v>112</v>
      </c>
      <c r="K16" s="13" t="s">
        <v>81</v>
      </c>
      <c r="L16" s="11" t="str">
        <f>"000282"</f>
        <v>000282</v>
      </c>
      <c r="M16" s="10">
        <v>43382</v>
      </c>
      <c r="N16" s="11" t="str">
        <f>"000067"</f>
        <v>000067</v>
      </c>
      <c r="O16" s="10">
        <v>43409</v>
      </c>
      <c r="P16" s="11" t="str">
        <f>"000217"</f>
        <v>000217</v>
      </c>
      <c r="Q16" s="10">
        <v>43434</v>
      </c>
      <c r="R16" s="11"/>
      <c r="S16" s="11" t="str">
        <f>"008726"</f>
        <v>008726</v>
      </c>
      <c r="T16" s="10">
        <v>43477</v>
      </c>
      <c r="U16" s="14">
        <v>4.9974499999999997</v>
      </c>
      <c r="V16" s="14">
        <v>0.53480000000000005</v>
      </c>
      <c r="W16" s="14">
        <v>4.46265</v>
      </c>
      <c r="X16" s="11">
        <v>324</v>
      </c>
      <c r="Y16" s="10">
        <v>43481</v>
      </c>
      <c r="Z16" s="11">
        <v>8022975610</v>
      </c>
      <c r="AA16" s="12" t="s">
        <v>97</v>
      </c>
      <c r="AB16" s="11" t="s">
        <v>113</v>
      </c>
      <c r="AC16" s="12" t="s">
        <v>114</v>
      </c>
      <c r="AD16" s="11" t="s">
        <v>43</v>
      </c>
      <c r="AE16" s="12" t="s">
        <v>44</v>
      </c>
      <c r="AF16" s="14">
        <f t="shared" si="0"/>
        <v>4.9974499999999998E-2</v>
      </c>
      <c r="AG16" s="11" t="s">
        <v>68</v>
      </c>
    </row>
    <row r="17" spans="1:33" x14ac:dyDescent="0.2">
      <c r="A17" s="8">
        <v>8615</v>
      </c>
      <c r="B17" s="9" t="s">
        <v>100</v>
      </c>
      <c r="C17" s="10">
        <v>43481</v>
      </c>
      <c r="D17" s="11">
        <v>76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115</v>
      </c>
      <c r="J17" s="12" t="s">
        <v>116</v>
      </c>
      <c r="K17" s="13" t="s">
        <v>117</v>
      </c>
      <c r="L17" s="11" t="str">
        <f>"000298"</f>
        <v>000298</v>
      </c>
      <c r="M17" s="10">
        <v>43388</v>
      </c>
      <c r="N17" s="11" t="str">
        <f>"000066"</f>
        <v>000066</v>
      </c>
      <c r="O17" s="10">
        <v>43409</v>
      </c>
      <c r="P17" s="11" t="str">
        <f>"000219"</f>
        <v>000219</v>
      </c>
      <c r="Q17" s="10">
        <v>43434</v>
      </c>
      <c r="R17" s="11"/>
      <c r="S17" s="11" t="str">
        <f>"008727"</f>
        <v>008727</v>
      </c>
      <c r="T17" s="10">
        <v>43477</v>
      </c>
      <c r="U17" s="14">
        <v>4.9978499999999997</v>
      </c>
      <c r="V17" s="14">
        <v>0.52990000000000004</v>
      </c>
      <c r="W17" s="14">
        <v>4.4679500000000001</v>
      </c>
      <c r="X17" s="11">
        <v>324</v>
      </c>
      <c r="Y17" s="10">
        <v>43481</v>
      </c>
      <c r="Z17" s="11">
        <v>8022975610</v>
      </c>
      <c r="AA17" s="12" t="s">
        <v>118</v>
      </c>
      <c r="AB17" s="11" t="s">
        <v>119</v>
      </c>
      <c r="AC17" s="12" t="s">
        <v>120</v>
      </c>
      <c r="AD17" s="11" t="s">
        <v>43</v>
      </c>
      <c r="AE17" s="12" t="s">
        <v>44</v>
      </c>
      <c r="AF17" s="14">
        <f t="shared" si="0"/>
        <v>4.9978499999999995E-2</v>
      </c>
      <c r="AG17" s="11" t="s">
        <v>68</v>
      </c>
    </row>
    <row r="18" spans="1:33" x14ac:dyDescent="0.2">
      <c r="A18" s="8">
        <v>9272</v>
      </c>
      <c r="B18" s="9" t="s">
        <v>121</v>
      </c>
      <c r="C18" s="10">
        <v>43521</v>
      </c>
      <c r="D18" s="11">
        <v>76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122</v>
      </c>
      <c r="J18" s="12" t="s">
        <v>123</v>
      </c>
      <c r="K18" s="13" t="s">
        <v>39</v>
      </c>
      <c r="L18" s="11" t="str">
        <f>"000046"</f>
        <v>000046</v>
      </c>
      <c r="M18" s="10">
        <v>43037</v>
      </c>
      <c r="N18" s="11" t="str">
        <f>"000016"</f>
        <v>000016</v>
      </c>
      <c r="O18" s="10">
        <v>43037</v>
      </c>
      <c r="P18" s="11" t="str">
        <f>"000036"</f>
        <v>000036</v>
      </c>
      <c r="Q18" s="10">
        <v>43046</v>
      </c>
      <c r="R18" s="11"/>
      <c r="S18" s="11" t="str">
        <f>"009306"</f>
        <v>009306</v>
      </c>
      <c r="T18" s="10">
        <v>43517</v>
      </c>
      <c r="U18" s="14">
        <v>1.9478</v>
      </c>
      <c r="V18" s="14">
        <v>8.6300000000000002E-2</v>
      </c>
      <c r="W18" s="14">
        <v>1.8614999999999999</v>
      </c>
      <c r="X18" s="11">
        <v>358</v>
      </c>
      <c r="Y18" s="10">
        <v>43521</v>
      </c>
      <c r="Z18" s="11">
        <v>8022975610</v>
      </c>
      <c r="AA18" s="12" t="s">
        <v>124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f t="shared" si="0"/>
        <v>1.9477999999999999E-2</v>
      </c>
      <c r="AG18" s="11" t="s">
        <v>45</v>
      </c>
    </row>
    <row r="19" spans="1:33" x14ac:dyDescent="0.2">
      <c r="A19" s="8">
        <v>9572</v>
      </c>
      <c r="B19" s="9" t="s">
        <v>125</v>
      </c>
      <c r="C19" s="10">
        <v>43531</v>
      </c>
      <c r="D19" s="11">
        <v>76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126</v>
      </c>
      <c r="J19" s="12" t="s">
        <v>127</v>
      </c>
      <c r="K19" s="13" t="s">
        <v>96</v>
      </c>
      <c r="L19" s="11" t="str">
        <f>"000071"</f>
        <v>000071</v>
      </c>
      <c r="M19" s="10">
        <v>42902</v>
      </c>
      <c r="N19" s="11" t="str">
        <f>"000049"</f>
        <v>000049</v>
      </c>
      <c r="O19" s="10">
        <v>42916</v>
      </c>
      <c r="P19" s="11" t="str">
        <f>"000090"</f>
        <v>000090</v>
      </c>
      <c r="Q19" s="10">
        <v>42916</v>
      </c>
      <c r="R19" s="11"/>
      <c r="S19" s="11" t="str">
        <f>"009587"</f>
        <v>009587</v>
      </c>
      <c r="T19" s="10">
        <v>43526</v>
      </c>
      <c r="U19" s="14">
        <v>18.928349999999998</v>
      </c>
      <c r="V19" s="14">
        <v>1.36415</v>
      </c>
      <c r="W19" s="14">
        <v>17.5642</v>
      </c>
      <c r="X19" s="11">
        <v>370</v>
      </c>
      <c r="Y19" s="10">
        <v>43531</v>
      </c>
      <c r="Z19" s="11">
        <v>8022975610</v>
      </c>
      <c r="AA19" s="12" t="s">
        <v>72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si="0"/>
        <v>0.18928349999999999</v>
      </c>
      <c r="AG19" s="11" t="s">
        <v>45</v>
      </c>
    </row>
    <row r="20" spans="1:33" x14ac:dyDescent="0.2">
      <c r="A20" s="8">
        <v>9573</v>
      </c>
      <c r="B20" s="9" t="s">
        <v>125</v>
      </c>
      <c r="C20" s="10">
        <v>43531</v>
      </c>
      <c r="D20" s="11">
        <v>76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128</v>
      </c>
      <c r="J20" s="12" t="s">
        <v>129</v>
      </c>
      <c r="K20" s="13" t="s">
        <v>39</v>
      </c>
      <c r="L20" s="11" t="str">
        <f>"000069"</f>
        <v>000069</v>
      </c>
      <c r="M20" s="10">
        <v>42902</v>
      </c>
      <c r="N20" s="11" t="str">
        <f>"000047"</f>
        <v>000047</v>
      </c>
      <c r="O20" s="10">
        <v>42916</v>
      </c>
      <c r="P20" s="11" t="str">
        <f>"000091"</f>
        <v>000091</v>
      </c>
      <c r="Q20" s="10">
        <v>42916</v>
      </c>
      <c r="R20" s="11"/>
      <c r="S20" s="11" t="str">
        <f>"009588"</f>
        <v>009588</v>
      </c>
      <c r="T20" s="10">
        <v>43526</v>
      </c>
      <c r="U20" s="14">
        <v>13.6785</v>
      </c>
      <c r="V20" s="14">
        <v>1.0591999999999999</v>
      </c>
      <c r="W20" s="14">
        <v>12.619300000000001</v>
      </c>
      <c r="X20" s="11">
        <v>370</v>
      </c>
      <c r="Y20" s="10">
        <v>43531</v>
      </c>
      <c r="Z20" s="11">
        <v>8022975610</v>
      </c>
      <c r="AA20" s="12" t="s">
        <v>130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si="0"/>
        <v>0.13678499999999999</v>
      </c>
      <c r="AG20" s="11" t="s">
        <v>45</v>
      </c>
    </row>
    <row r="21" spans="1:33" x14ac:dyDescent="0.2">
      <c r="A21" s="8">
        <v>9574</v>
      </c>
      <c r="B21" s="9" t="s">
        <v>125</v>
      </c>
      <c r="C21" s="10">
        <v>43531</v>
      </c>
      <c r="D21" s="11">
        <v>76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131</v>
      </c>
      <c r="J21" s="12" t="s">
        <v>132</v>
      </c>
      <c r="K21" s="13" t="s">
        <v>39</v>
      </c>
      <c r="L21" s="11" t="str">
        <f>"000070"</f>
        <v>000070</v>
      </c>
      <c r="M21" s="10">
        <v>42902</v>
      </c>
      <c r="N21" s="11" t="str">
        <f>"000048"</f>
        <v>000048</v>
      </c>
      <c r="O21" s="10">
        <v>42916</v>
      </c>
      <c r="P21" s="11" t="str">
        <f>"000092"</f>
        <v>000092</v>
      </c>
      <c r="Q21" s="10">
        <v>42916</v>
      </c>
      <c r="R21" s="11"/>
      <c r="S21" s="11" t="str">
        <f>"009589"</f>
        <v>009589</v>
      </c>
      <c r="T21" s="10">
        <v>43526</v>
      </c>
      <c r="U21" s="14">
        <v>11.733000000000001</v>
      </c>
      <c r="V21" s="14">
        <v>0.91020000000000001</v>
      </c>
      <c r="W21" s="14">
        <v>10.822800000000001</v>
      </c>
      <c r="X21" s="11">
        <v>370</v>
      </c>
      <c r="Y21" s="10">
        <v>43531</v>
      </c>
      <c r="Z21" s="11">
        <v>8022975610</v>
      </c>
      <c r="AA21" s="12" t="s">
        <v>133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f t="shared" si="0"/>
        <v>0.11733</v>
      </c>
      <c r="AG21" s="11" t="s">
        <v>45</v>
      </c>
    </row>
    <row r="22" spans="1:33" x14ac:dyDescent="0.2">
      <c r="A22" s="8">
        <v>9679</v>
      </c>
      <c r="B22" s="9" t="s">
        <v>125</v>
      </c>
      <c r="C22" s="10">
        <v>43539</v>
      </c>
      <c r="D22" s="11">
        <v>76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134</v>
      </c>
      <c r="J22" s="12" t="s">
        <v>135</v>
      </c>
      <c r="K22" s="13" t="s">
        <v>54</v>
      </c>
      <c r="L22" s="11" t="str">
        <f>"000012"</f>
        <v>000012</v>
      </c>
      <c r="M22" s="10">
        <v>42569</v>
      </c>
      <c r="N22" s="11" t="str">
        <f>"000045"</f>
        <v>000045</v>
      </c>
      <c r="O22" s="10">
        <v>42916</v>
      </c>
      <c r="P22" s="11" t="str">
        <f>"000103"</f>
        <v>000103</v>
      </c>
      <c r="Q22" s="10">
        <v>42916</v>
      </c>
      <c r="R22" s="11"/>
      <c r="S22" s="11" t="str">
        <f>"009736"</f>
        <v>009736</v>
      </c>
      <c r="T22" s="10">
        <v>43538</v>
      </c>
      <c r="U22" s="14">
        <v>5.2717999999999998</v>
      </c>
      <c r="V22" s="14">
        <v>0.39684999999999998</v>
      </c>
      <c r="W22" s="14">
        <v>4.8749500000000001</v>
      </c>
      <c r="X22" s="11">
        <v>376</v>
      </c>
      <c r="Y22" s="10">
        <v>43539</v>
      </c>
      <c r="Z22" s="11">
        <v>8022975610</v>
      </c>
      <c r="AA22" s="12" t="s">
        <v>72</v>
      </c>
      <c r="AB22" s="11" t="s">
        <v>41</v>
      </c>
      <c r="AC22" s="12" t="s">
        <v>42</v>
      </c>
      <c r="AD22" s="11" t="s">
        <v>43</v>
      </c>
      <c r="AE22" s="12" t="s">
        <v>44</v>
      </c>
      <c r="AF22" s="14">
        <f t="shared" si="0"/>
        <v>5.2718000000000001E-2</v>
      </c>
      <c r="AG22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2019-06-13T07:48:10Z</dcterms:modified>
</cp:coreProperties>
</file>