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8" i="1" l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<sst xmlns="http://schemas.openxmlformats.org/spreadsheetml/2006/main" count="411" uniqueCount="148">
  <si>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</si>
  <si>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</si>
  <si>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</si>
  <si>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</si>
  <si>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</si>
  <si>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</si>
  <si>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</si>
  <si>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</si>
  <si>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</si>
  <si>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</si>
  <si>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</si>
  <si>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</si>
  <si>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</si>
  <si>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</si>
  <si>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</si>
  <si>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</si>
  <si>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</si>
  <si>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</si>
  <si>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</si>
  <si>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</si>
  <si>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</si>
  <si>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</si>
  <si>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</si>
  <si>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</si>
  <si>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</si>
  <si>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</si>
  <si>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</si>
  <si>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</si>
  <si>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</si>
  <si>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</si>
  <si>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</si>
  <si>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</si>
  <si>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</si>
  <si>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</si>
  <si>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Hoysala Nagara</t>
  </si>
  <si>
    <t>Jeevanbheema Nagara</t>
  </si>
  <si>
    <t>C V Raman Nagara</t>
  </si>
  <si>
    <t>East</t>
  </si>
  <si>
    <t>080-16-000004</t>
  </si>
  <si>
    <t>REMOVING OF SLAB DESILTING OF DRAIN REPLACEMENT OF MISSING SLAB MISSING KERB IN 2ND SQUARE JAYARAJNAGAR AND SURROUNDING AREAS IN WARD NO 80</t>
  </si>
  <si>
    <t>Footpaths &amp; Walkability</t>
  </si>
  <si>
    <t>KS Vishwanath</t>
  </si>
  <si>
    <t>P1771</t>
  </si>
  <si>
    <t>Zone Works - POW Works</t>
  </si>
  <si>
    <t>ddo083</t>
  </si>
  <si>
    <t xml:space="preserve"> Assistant Executive Engineer J B Nagar East Zon</t>
  </si>
  <si>
    <t>Pending</t>
  </si>
  <si>
    <t>080-18-000001</t>
  </si>
  <si>
    <t>RENOVATION OF GANGMAN QUATRES IN D BLOCK IN MURPHY TOWN WARD NO 080</t>
  </si>
  <si>
    <t>Other Ward Works</t>
  </si>
  <si>
    <t>KRIDL</t>
  </si>
  <si>
    <t>P2652</t>
  </si>
  <si>
    <t>Contribution to Community Benefits</t>
  </si>
  <si>
    <t>080-16-000005</t>
  </si>
  <si>
    <t>CONCRETING DESILTING OF DRAIN REPLACEMENT OF MISSING SLAB MISSING KERB IN F CROSS JAYARAJNAGAR IN WARD NO 80 HOYSALANAGAR</t>
  </si>
  <si>
    <t>KS Vishwnath</t>
  </si>
  <si>
    <t>080-17-000084</t>
  </si>
  <si>
    <t>RENOVATION OF GANGMAN QUATRES A BLOCK MURPHY TOWN IN WARD NO 80 HOYSALA NAGAR</t>
  </si>
  <si>
    <t>P2023</t>
  </si>
  <si>
    <t>Allocation for Other Programmes (10.88 Lakhs , New Ward)</t>
  </si>
  <si>
    <t>Spill Over</t>
  </si>
  <si>
    <t>080-17-000086</t>
  </si>
  <si>
    <t>RENOVATION OF GANGMAN QUATRES C BLOCK MURPHY TOWN IN WARD NO 80 HOYSALA NAGAR</t>
  </si>
  <si>
    <t>080-17-000087</t>
  </si>
  <si>
    <t>RENOVATION OF GANGMAN QUATRES G BLOCK MURPHY TOWN IN WARD NO 80 HOYSALA NAGAR</t>
  </si>
  <si>
    <t>080-17-000085</t>
  </si>
  <si>
    <t>RENOVATION OF GANGMAN QUATRES B BLOCK MURPHY TOWN IN WARD NO 80 HOYSALA NAGAR</t>
  </si>
  <si>
    <t>080-18-000005</t>
  </si>
  <si>
    <t>Providing energy efficient street lights and timers to Muslim Burial ground in Old Madras road in ward no 80</t>
  </si>
  <si>
    <t>M/s.KRIDL</t>
  </si>
  <si>
    <t>P3111</t>
  </si>
  <si>
    <t>State Finance Commission Untied Grant Works</t>
  </si>
  <si>
    <t>ddo089</t>
  </si>
  <si>
    <t xml:space="preserve"> Assistant Executive Engineer Electrical East Zone</t>
  </si>
  <si>
    <t>May</t>
  </si>
  <si>
    <t>080-17-000038</t>
  </si>
  <si>
    <t xml:space="preserve">Providing and fixing of LED Street lights in Ward No 80 in C.V.Raman Nagar Division </t>
  </si>
  <si>
    <t>Ms Thirumal Electricals</t>
  </si>
  <si>
    <t>P3110</t>
  </si>
  <si>
    <t>14th Finance Commission Grant Works</t>
  </si>
  <si>
    <t>Current</t>
  </si>
  <si>
    <t>080-16-000006</t>
  </si>
  <si>
    <t>CONCRETING AND RCC PIPELINE AT D AND F CROSS JAYARAJNAGAR WARD NO 80 HOYSALANAGAR</t>
  </si>
  <si>
    <t>Narayana S</t>
  </si>
  <si>
    <t>080-17-000009</t>
  </si>
  <si>
    <t xml:space="preserve">Improvements of roads footpath and drains near Wood Park and surroundings area in ward no 80 Hoysalanagara </t>
  </si>
  <si>
    <t>080-17-000035</t>
  </si>
  <si>
    <t>Development of Secondary drains Territary drains at Ward No 80 Hoysalanagar</t>
  </si>
  <si>
    <t>June</t>
  </si>
  <si>
    <t>080-18-000002</t>
  </si>
  <si>
    <t>RENOVATION OF GANGMAN QUATRES IN E BLOCK IN MURPHY TOWN WARD NO 080</t>
  </si>
  <si>
    <t>July</t>
  </si>
  <si>
    <t>080-17-000036</t>
  </si>
  <si>
    <t>Development of Roads and Drains in Ward No 80 Hoysalanagar</t>
  </si>
  <si>
    <t>Roads &amp; Drivablility</t>
  </si>
  <si>
    <t>August</t>
  </si>
  <si>
    <t>080-17-000011</t>
  </si>
  <si>
    <t>PROVIDING PATHWAY AND OTHER DEVELOPMENTAL WORKS AT 10TH AND 11TH CROSS INDIRANAGAR CLUB PARK IN WARD NO 80 HOYSALA NAGAR</t>
  </si>
  <si>
    <t>Technical Manager-II, KRIDL</t>
  </si>
  <si>
    <t>P0311</t>
  </si>
  <si>
    <t>Landscape Development Of Parks/Medians/Boulevants and Circles(Janoodya Works)</t>
  </si>
  <si>
    <t>ddo075</t>
  </si>
  <si>
    <t xml:space="preserve"> Executive Engineer Project East Zone</t>
  </si>
  <si>
    <t>080-17-000010</t>
  </si>
  <si>
    <t xml:space="preserve">Improvements of roads footpath and drains for ABCD park and surroundings area in ward no 80 Hoysalanagara </t>
  </si>
  <si>
    <t>KRIDL (East)</t>
  </si>
  <si>
    <t>080-17-000042</t>
  </si>
  <si>
    <t>Engagement of Gangman and Hiring of Tractor / Tippers for cleaning and maintenance of Road side drains and other cleaning works in Ward No. 80</t>
  </si>
  <si>
    <t>GM Nandakumar</t>
  </si>
  <si>
    <t>October</t>
  </si>
  <si>
    <t>080-15-000023</t>
  </si>
  <si>
    <t>Repairs to path way chainlink fencing toilet providing benches dustbin and earth filling for plantation in 13th cross road park in Hoysala nagar ward no 80</t>
  </si>
  <si>
    <t>Health &amp; Sanitation</t>
  </si>
  <si>
    <t>P3075</t>
  </si>
  <si>
    <t>Special comprehensive development works in Bangalore city (Bangalore city in charge Minister Discretionary Grants)</t>
  </si>
  <si>
    <t>080-18-000043</t>
  </si>
  <si>
    <t>Maintenance of Cremetorium Burial ground and office maintenance in ward no 80 Hoysalanagara</t>
  </si>
  <si>
    <t>Public Amenities</t>
  </si>
  <si>
    <t>P3291</t>
  </si>
  <si>
    <t>14th Fin  -Maintenance of Cremotorium, Burial Grounds</t>
  </si>
  <si>
    <t>080-18-000050</t>
  </si>
  <si>
    <t xml:space="preserve">Development of ABCD Park in Ward No 80 </t>
  </si>
  <si>
    <t>Trees, Parks &amp; Playgrounds</t>
  </si>
  <si>
    <t>M/s KRIDL</t>
  </si>
  <si>
    <t>P3158</t>
  </si>
  <si>
    <t>SIP Infrastructure Project works</t>
  </si>
  <si>
    <t>080-18-000052</t>
  </si>
  <si>
    <t xml:space="preserve">Improvement works to 9th square Park Murphy Town in Ward No 80 </t>
  </si>
  <si>
    <t>080-18-000051</t>
  </si>
  <si>
    <t xml:space="preserve">Development of Parks works in Hoyasalanagara in Ward No80 </t>
  </si>
  <si>
    <t xml:space="preserve">M/s KRIDL </t>
  </si>
  <si>
    <t>080-15-000021</t>
  </si>
  <si>
    <t xml:space="preserve">Replacement of burntout UG cable, MCBs and timers to electrical installations in parks, play grounds and Burial Grounds in C.V Ramannagara constituency </t>
  </si>
  <si>
    <t>M/s Power-tech Electriclas</t>
  </si>
  <si>
    <t>P0298</t>
  </si>
  <si>
    <t>M and R to Electrical Installations in Parks and Gardens, Playgrounds, Burial Grounds</t>
  </si>
  <si>
    <t>February</t>
  </si>
  <si>
    <t>080-17-000044</t>
  </si>
  <si>
    <t>Development of park in ward no 80 Hoysalanagara</t>
  </si>
  <si>
    <t>P2178</t>
  </si>
  <si>
    <t>Works sanctioned by Dy. Mayor</t>
  </si>
  <si>
    <t>080-17-000022</t>
  </si>
  <si>
    <t>Concreting to Lakshmipura cross roads ward No.80 Hoysalanagara</t>
  </si>
  <si>
    <t>T Giriraj</t>
  </si>
  <si>
    <t>080-17-000015</t>
  </si>
  <si>
    <t>Improvements of Culverts in Ward No.80 Hoysalanagara</t>
  </si>
  <si>
    <t>080-17-000014</t>
  </si>
  <si>
    <t>Desilting of drains in Ward No.80, Hoysalanagara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</si>
</sst>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workbookViewId="0">
      <pane ySplit="1" topLeftCell="A2" activePane="bottomLeft" state="frozen"/>
      <selection activeCell="H1" sqref="H1"/>
      <selection pane="bottomLeft" activeCell="D4" sqref="D4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387</v>
      </c>
      <c r="B2" s="9" t="s">
        <v>33</v>
      </c>
      <c r="C2" s="10">
        <v>43200</v>
      </c>
      <c r="D2" s="11">
        <v>80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"000008"</f>
        <v>000008</v>
      </c>
      <c r="M2" s="10">
        <v>42473</v>
      </c>
      <c r="N2" s="11" t="str">
        <f>"0016"</f>
        <v>0016</v>
      </c>
      <c r="O2" s="10">
        <v>1</v>
      </c>
      <c r="P2" s="11" t="str">
        <f>"000028"</f>
        <v>000028</v>
      </c>
      <c r="Q2" s="10">
        <v>42551</v>
      </c>
      <c r="R2" s="11">
        <v>16</v>
      </c>
      <c r="S2" s="11" t="str">
        <f>"010991"</f>
        <v>010991</v>
      </c>
      <c r="T2" s="10">
        <v>43187</v>
      </c>
      <c r="U2" s="14">
        <v>8.8323999999999998</v>
      </c>
      <c r="V2" s="14">
        <v>0.62239999999999995</v>
      </c>
      <c r="W2" s="14">
        <v>8.2100000000000009</v>
      </c>
      <c r="X2" s="11">
        <v>9</v>
      </c>
      <c r="Y2" s="10">
        <v>43200</v>
      </c>
      <c r="Z2" s="11">
        <v>123456789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8.8324E-2</v>
      </c>
      <c r="AG2" s="11" t="s">
        <v>46</v>
      </c>
    </row>
    <row r="3" spans="1:33" x14ac:dyDescent="0.2">
      <c r="A3" s="8">
        <v>583</v>
      </c>
      <c r="B3" s="9" t="s">
        <v>33</v>
      </c>
      <c r="C3" s="10">
        <v>43213</v>
      </c>
      <c r="D3" s="11">
        <v>80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"000083"</f>
        <v>000083</v>
      </c>
      <c r="M3" s="10">
        <v>43103</v>
      </c>
      <c r="N3" s="11" t="str">
        <f>"000022"</f>
        <v>000022</v>
      </c>
      <c r="O3" s="10">
        <v>43153</v>
      </c>
      <c r="P3" s="11" t="str">
        <f>"000065"</f>
        <v>000065</v>
      </c>
      <c r="Q3" s="10">
        <v>43153</v>
      </c>
      <c r="R3" s="11">
        <v>18</v>
      </c>
      <c r="S3" s="11" t="str">
        <f>"000551"</f>
        <v>000551</v>
      </c>
      <c r="T3" s="10">
        <v>43203</v>
      </c>
      <c r="U3" s="14">
        <v>49.29701</v>
      </c>
      <c r="V3" s="14">
        <v>4.6470099999999999</v>
      </c>
      <c r="W3" s="14">
        <v>44.65</v>
      </c>
      <c r="X3" s="11">
        <v>21</v>
      </c>
      <c r="Y3" s="10">
        <v>43213</v>
      </c>
      <c r="Z3" s="11">
        <v>123456789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0.49297010000000002</v>
      </c>
      <c r="AG3" s="11" t="s">
        <v>46</v>
      </c>
    </row>
    <row r="4" spans="1:33" x14ac:dyDescent="0.2">
      <c r="A4" s="8">
        <v>616</v>
      </c>
      <c r="B4" s="9" t="s">
        <v>33</v>
      </c>
      <c r="C4" s="10">
        <v>43214</v>
      </c>
      <c r="D4" s="11">
        <v>80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53</v>
      </c>
      <c r="J4" s="12" t="s">
        <v>54</v>
      </c>
      <c r="K4" s="13" t="s">
        <v>40</v>
      </c>
      <c r="L4" s="11" t="str">
        <f>"000048"</f>
        <v>000048</v>
      </c>
      <c r="M4" s="10">
        <v>42543</v>
      </c>
      <c r="N4" s="11" t="str">
        <f>"000029"</f>
        <v>000029</v>
      </c>
      <c r="O4" s="10">
        <v>42581</v>
      </c>
      <c r="P4" s="11" t="str">
        <f>"000065"</f>
        <v>000065</v>
      </c>
      <c r="Q4" s="10">
        <v>42581</v>
      </c>
      <c r="R4" s="11">
        <v>16</v>
      </c>
      <c r="S4" s="11" t="str">
        <f>"000524"</f>
        <v>000524</v>
      </c>
      <c r="T4" s="10">
        <v>43203</v>
      </c>
      <c r="U4" s="14">
        <v>8.7372300000000003</v>
      </c>
      <c r="V4" s="14">
        <v>0.61722999999999995</v>
      </c>
      <c r="W4" s="14">
        <v>8.1199999999999992</v>
      </c>
      <c r="X4" s="11">
        <v>23</v>
      </c>
      <c r="Y4" s="10">
        <v>43214</v>
      </c>
      <c r="Z4" s="11">
        <v>9035309966</v>
      </c>
      <c r="AA4" s="12" t="s">
        <v>55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8.73723E-2</v>
      </c>
      <c r="AG4" s="11" t="s">
        <v>46</v>
      </c>
    </row>
    <row r="5" spans="1:33" x14ac:dyDescent="0.2">
      <c r="A5" s="8">
        <v>714</v>
      </c>
      <c r="B5" s="9" t="s">
        <v>33</v>
      </c>
      <c r="C5" s="10">
        <v>43216</v>
      </c>
      <c r="D5" s="11">
        <v>80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56</v>
      </c>
      <c r="J5" s="12" t="s">
        <v>57</v>
      </c>
      <c r="K5" s="13" t="s">
        <v>49</v>
      </c>
      <c r="L5" s="11" t="str">
        <f>"000112"</f>
        <v>000112</v>
      </c>
      <c r="M5" s="10">
        <v>43170</v>
      </c>
      <c r="N5" s="11" t="str">
        <f>"000009"</f>
        <v>000009</v>
      </c>
      <c r="O5" s="10">
        <v>43205</v>
      </c>
      <c r="P5" s="11" t="str">
        <f>"000020"</f>
        <v>000020</v>
      </c>
      <c r="Q5" s="10">
        <v>43205</v>
      </c>
      <c r="R5" s="11">
        <v>17</v>
      </c>
      <c r="S5" s="11" t="str">
        <f>"000712"</f>
        <v>000712</v>
      </c>
      <c r="T5" s="10">
        <v>43216</v>
      </c>
      <c r="U5" s="14">
        <v>20.620470000000001</v>
      </c>
      <c r="V5" s="14">
        <v>1.9176899999999999</v>
      </c>
      <c r="W5" s="14">
        <v>18.702780000000001</v>
      </c>
      <c r="X5" s="11">
        <v>25</v>
      </c>
      <c r="Y5" s="10">
        <v>43216</v>
      </c>
      <c r="Z5" s="11">
        <v>123456789</v>
      </c>
      <c r="AA5" s="12" t="s">
        <v>50</v>
      </c>
      <c r="AB5" s="11" t="s">
        <v>58</v>
      </c>
      <c r="AC5" s="12" t="s">
        <v>59</v>
      </c>
      <c r="AD5" s="11" t="s">
        <v>44</v>
      </c>
      <c r="AE5" s="12" t="s">
        <v>45</v>
      </c>
      <c r="AF5" s="14">
        <v>0.20620470000000002</v>
      </c>
      <c r="AG5" s="11" t="s">
        <v>60</v>
      </c>
    </row>
    <row r="6" spans="1:33" x14ac:dyDescent="0.2">
      <c r="A6" s="8">
        <v>715</v>
      </c>
      <c r="B6" s="9" t="s">
        <v>33</v>
      </c>
      <c r="C6" s="10">
        <v>43216</v>
      </c>
      <c r="D6" s="11">
        <v>80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61</v>
      </c>
      <c r="J6" s="12" t="s">
        <v>62</v>
      </c>
      <c r="K6" s="13" t="s">
        <v>49</v>
      </c>
      <c r="L6" s="11" t="str">
        <f>"000115"</f>
        <v>000115</v>
      </c>
      <c r="M6" s="10">
        <v>43170</v>
      </c>
      <c r="N6" s="11" t="str">
        <f>"000007"</f>
        <v>000007</v>
      </c>
      <c r="O6" s="10">
        <v>43205</v>
      </c>
      <c r="P6" s="11" t="str">
        <f>"000018"</f>
        <v>000018</v>
      </c>
      <c r="Q6" s="10">
        <v>43205</v>
      </c>
      <c r="R6" s="11">
        <v>17</v>
      </c>
      <c r="S6" s="11" t="str">
        <f>"000713"</f>
        <v>000713</v>
      </c>
      <c r="T6" s="10">
        <v>43216</v>
      </c>
      <c r="U6" s="14">
        <v>28.269410000000001</v>
      </c>
      <c r="V6" s="14">
        <v>2.6290800000000001</v>
      </c>
      <c r="W6" s="14">
        <v>25.640329999999999</v>
      </c>
      <c r="X6" s="11">
        <v>25</v>
      </c>
      <c r="Y6" s="10">
        <v>43216</v>
      </c>
      <c r="Z6" s="11">
        <v>123456789</v>
      </c>
      <c r="AA6" s="12" t="s">
        <v>50</v>
      </c>
      <c r="AB6" s="11" t="s">
        <v>58</v>
      </c>
      <c r="AC6" s="12" t="s">
        <v>59</v>
      </c>
      <c r="AD6" s="11" t="s">
        <v>44</v>
      </c>
      <c r="AE6" s="12" t="s">
        <v>45</v>
      </c>
      <c r="AF6" s="14">
        <v>0.2826941</v>
      </c>
      <c r="AG6" s="11" t="s">
        <v>60</v>
      </c>
    </row>
    <row r="7" spans="1:33" x14ac:dyDescent="0.2">
      <c r="A7" s="8">
        <v>716</v>
      </c>
      <c r="B7" s="9" t="s">
        <v>33</v>
      </c>
      <c r="C7" s="10">
        <v>43216</v>
      </c>
      <c r="D7" s="11">
        <v>80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63</v>
      </c>
      <c r="J7" s="12" t="s">
        <v>64</v>
      </c>
      <c r="K7" s="13" t="s">
        <v>49</v>
      </c>
      <c r="L7" s="11" t="str">
        <f>"000113"</f>
        <v>000113</v>
      </c>
      <c r="M7" s="10">
        <v>43170</v>
      </c>
      <c r="N7" s="11" t="str">
        <f>"000006"</f>
        <v>000006</v>
      </c>
      <c r="O7" s="10">
        <v>43205</v>
      </c>
      <c r="P7" s="11" t="str">
        <f>"000017"</f>
        <v>000017</v>
      </c>
      <c r="Q7" s="10">
        <v>43205</v>
      </c>
      <c r="R7" s="11">
        <v>17</v>
      </c>
      <c r="S7" s="11" t="str">
        <f>"000714"</f>
        <v>000714</v>
      </c>
      <c r="T7" s="10">
        <v>43216</v>
      </c>
      <c r="U7" s="14">
        <v>28.274550000000001</v>
      </c>
      <c r="V7" s="14">
        <v>2.6295099999999998</v>
      </c>
      <c r="W7" s="14">
        <v>25.645040000000002</v>
      </c>
      <c r="X7" s="11">
        <v>25</v>
      </c>
      <c r="Y7" s="10">
        <v>43216</v>
      </c>
      <c r="Z7" s="11">
        <v>123456789</v>
      </c>
      <c r="AA7" s="12" t="s">
        <v>50</v>
      </c>
      <c r="AB7" s="11" t="s">
        <v>58</v>
      </c>
      <c r="AC7" s="12" t="s">
        <v>59</v>
      </c>
      <c r="AD7" s="11" t="s">
        <v>44</v>
      </c>
      <c r="AE7" s="12" t="s">
        <v>45</v>
      </c>
      <c r="AF7" s="14">
        <v>0.28274550000000004</v>
      </c>
      <c r="AG7" s="11" t="s">
        <v>60</v>
      </c>
    </row>
    <row r="8" spans="1:33" x14ac:dyDescent="0.2">
      <c r="A8" s="8">
        <v>717</v>
      </c>
      <c r="B8" s="9" t="s">
        <v>33</v>
      </c>
      <c r="C8" s="10">
        <v>43216</v>
      </c>
      <c r="D8" s="11">
        <v>80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65</v>
      </c>
      <c r="J8" s="12" t="s">
        <v>66</v>
      </c>
      <c r="K8" s="13" t="s">
        <v>49</v>
      </c>
      <c r="L8" s="11" t="str">
        <f>"000114"</f>
        <v>000114</v>
      </c>
      <c r="M8" s="10">
        <v>43170</v>
      </c>
      <c r="N8" s="11" t="str">
        <f>"000008"</f>
        <v>000008</v>
      </c>
      <c r="O8" s="10">
        <v>43205</v>
      </c>
      <c r="P8" s="11" t="str">
        <f>"000019"</f>
        <v>000019</v>
      </c>
      <c r="Q8" s="10">
        <v>43205</v>
      </c>
      <c r="R8" s="11">
        <v>17</v>
      </c>
      <c r="S8" s="11" t="str">
        <f>"000715"</f>
        <v>000715</v>
      </c>
      <c r="T8" s="10">
        <v>43216</v>
      </c>
      <c r="U8" s="14">
        <v>22.260999999999999</v>
      </c>
      <c r="V8" s="14">
        <v>2.0702699999999998</v>
      </c>
      <c r="W8" s="14">
        <v>20.190729999999999</v>
      </c>
      <c r="X8" s="11">
        <v>25</v>
      </c>
      <c r="Y8" s="10">
        <v>43216</v>
      </c>
      <c r="Z8" s="11">
        <v>123456789</v>
      </c>
      <c r="AA8" s="12" t="s">
        <v>50</v>
      </c>
      <c r="AB8" s="11" t="s">
        <v>58</v>
      </c>
      <c r="AC8" s="12" t="s">
        <v>59</v>
      </c>
      <c r="AD8" s="11" t="s">
        <v>44</v>
      </c>
      <c r="AE8" s="12" t="s">
        <v>45</v>
      </c>
      <c r="AF8" s="14">
        <v>0.22261</v>
      </c>
      <c r="AG8" s="11" t="s">
        <v>60</v>
      </c>
    </row>
    <row r="9" spans="1:33" x14ac:dyDescent="0.2">
      <c r="A9" s="8">
        <v>718</v>
      </c>
      <c r="B9" s="9" t="s">
        <v>33</v>
      </c>
      <c r="C9" s="10">
        <v>43216</v>
      </c>
      <c r="D9" s="11">
        <v>80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67</v>
      </c>
      <c r="J9" s="12" t="s">
        <v>68</v>
      </c>
      <c r="K9" s="13" t="s">
        <v>40</v>
      </c>
      <c r="L9" s="11" t="str">
        <f>"000155"</f>
        <v>000155</v>
      </c>
      <c r="M9" s="10">
        <v>43187</v>
      </c>
      <c r="N9" s="11" t="str">
        <f>"000221"</f>
        <v>000221</v>
      </c>
      <c r="O9" s="10">
        <v>43187</v>
      </c>
      <c r="P9" s="11" t="str">
        <f>"000210"</f>
        <v>000210</v>
      </c>
      <c r="Q9" s="10">
        <v>43187</v>
      </c>
      <c r="R9" s="11">
        <v>18</v>
      </c>
      <c r="S9" s="11" t="str">
        <f>"000661"</f>
        <v>000661</v>
      </c>
      <c r="T9" s="10">
        <v>43214</v>
      </c>
      <c r="U9" s="14">
        <v>24.99212</v>
      </c>
      <c r="V9" s="14">
        <v>2.64974</v>
      </c>
      <c r="W9" s="14">
        <v>22.342379999999999</v>
      </c>
      <c r="X9" s="11">
        <v>27</v>
      </c>
      <c r="Y9" s="10">
        <v>43216</v>
      </c>
      <c r="Z9" s="11">
        <v>9945525730</v>
      </c>
      <c r="AA9" s="12" t="s">
        <v>69</v>
      </c>
      <c r="AB9" s="11" t="s">
        <v>70</v>
      </c>
      <c r="AC9" s="12" t="s">
        <v>71</v>
      </c>
      <c r="AD9" s="11" t="s">
        <v>72</v>
      </c>
      <c r="AE9" s="12" t="s">
        <v>73</v>
      </c>
      <c r="AF9" s="14">
        <v>0.24992120000000001</v>
      </c>
      <c r="AG9" s="11" t="s">
        <v>46</v>
      </c>
    </row>
    <row r="10" spans="1:33" x14ac:dyDescent="0.2">
      <c r="A10" s="8">
        <v>963</v>
      </c>
      <c r="B10" s="9" t="s">
        <v>74</v>
      </c>
      <c r="C10" s="10">
        <v>43229</v>
      </c>
      <c r="D10" s="11">
        <v>80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75</v>
      </c>
      <c r="J10" s="12" t="s">
        <v>76</v>
      </c>
      <c r="K10" s="13" t="s">
        <v>40</v>
      </c>
      <c r="L10" s="11" t="str">
        <f>"000005"</f>
        <v>000005</v>
      </c>
      <c r="M10" s="10">
        <v>43201</v>
      </c>
      <c r="N10" s="11" t="str">
        <f>"000007"</f>
        <v>000007</v>
      </c>
      <c r="O10" s="10">
        <v>43201</v>
      </c>
      <c r="P10" s="11" t="str">
        <f>"000007"</f>
        <v>000007</v>
      </c>
      <c r="Q10" s="10">
        <v>43201</v>
      </c>
      <c r="R10" s="11">
        <v>17</v>
      </c>
      <c r="S10" s="11" t="str">
        <f>"001298"</f>
        <v>001298</v>
      </c>
      <c r="T10" s="10">
        <v>43229</v>
      </c>
      <c r="U10" s="14">
        <v>6.9341499999999998</v>
      </c>
      <c r="V10" s="14">
        <v>0.21829999999999999</v>
      </c>
      <c r="W10" s="14">
        <v>6.7158499999999997</v>
      </c>
      <c r="X10" s="11">
        <v>46</v>
      </c>
      <c r="Y10" s="10">
        <v>43229</v>
      </c>
      <c r="Z10" s="11">
        <v>9845028498</v>
      </c>
      <c r="AA10" s="12" t="s">
        <v>77</v>
      </c>
      <c r="AB10" s="11" t="s">
        <v>78</v>
      </c>
      <c r="AC10" s="12" t="s">
        <v>79</v>
      </c>
      <c r="AD10" s="11" t="s">
        <v>72</v>
      </c>
      <c r="AE10" s="12" t="s">
        <v>73</v>
      </c>
      <c r="AF10" s="14">
        <v>6.93415E-2</v>
      </c>
      <c r="AG10" s="11" t="s">
        <v>80</v>
      </c>
    </row>
    <row r="11" spans="1:33" x14ac:dyDescent="0.2">
      <c r="A11" s="8">
        <v>1193</v>
      </c>
      <c r="B11" s="9" t="s">
        <v>74</v>
      </c>
      <c r="C11" s="10">
        <v>43238</v>
      </c>
      <c r="D11" s="11">
        <v>80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81</v>
      </c>
      <c r="J11" s="12" t="s">
        <v>82</v>
      </c>
      <c r="K11" s="13" t="s">
        <v>49</v>
      </c>
      <c r="L11" s="11" t="str">
        <f>"000027"</f>
        <v>000027</v>
      </c>
      <c r="M11" s="10">
        <v>42505</v>
      </c>
      <c r="N11" s="11" t="str">
        <f>"000035"</f>
        <v>000035</v>
      </c>
      <c r="O11" s="10">
        <v>42520</v>
      </c>
      <c r="P11" s="11" t="str">
        <f>"000079"</f>
        <v>000079</v>
      </c>
      <c r="Q11" s="10">
        <v>42612</v>
      </c>
      <c r="R11" s="11">
        <v>16</v>
      </c>
      <c r="S11" s="11" t="str">
        <f>"001418"</f>
        <v>001418</v>
      </c>
      <c r="T11" s="10">
        <v>43236</v>
      </c>
      <c r="U11" s="14">
        <v>13.838139999999999</v>
      </c>
      <c r="V11" s="14">
        <v>1.0011399999999999</v>
      </c>
      <c r="W11" s="14">
        <v>12.837</v>
      </c>
      <c r="X11" s="11">
        <v>52</v>
      </c>
      <c r="Y11" s="10">
        <v>43238</v>
      </c>
      <c r="Z11" s="11">
        <v>9448070630</v>
      </c>
      <c r="AA11" s="12" t="s">
        <v>83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v>0.13838139999999999</v>
      </c>
      <c r="AG11" s="11" t="s">
        <v>46</v>
      </c>
    </row>
    <row r="12" spans="1:33" x14ac:dyDescent="0.2">
      <c r="A12" s="8">
        <v>1315</v>
      </c>
      <c r="B12" s="9" t="s">
        <v>74</v>
      </c>
      <c r="C12" s="10">
        <v>43241</v>
      </c>
      <c r="D12" s="11">
        <v>80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84</v>
      </c>
      <c r="J12" s="12" t="s">
        <v>85</v>
      </c>
      <c r="K12" s="13" t="s">
        <v>40</v>
      </c>
      <c r="L12" s="11" t="str">
        <f>"000139"</f>
        <v>000139</v>
      </c>
      <c r="M12" s="10">
        <v>43184</v>
      </c>
      <c r="N12" s="11" t="str">
        <f>"000010"</f>
        <v>000010</v>
      </c>
      <c r="O12" s="10">
        <v>43205</v>
      </c>
      <c r="P12" s="11" t="str">
        <f>"000021"</f>
        <v>000021</v>
      </c>
      <c r="Q12" s="10">
        <v>43205</v>
      </c>
      <c r="R12" s="11">
        <v>17</v>
      </c>
      <c r="S12" s="11" t="str">
        <f>"001513"</f>
        <v>001513</v>
      </c>
      <c r="T12" s="10">
        <v>43237</v>
      </c>
      <c r="U12" s="14">
        <v>44.423029999999997</v>
      </c>
      <c r="V12" s="14">
        <v>4.2315699999999996</v>
      </c>
      <c r="W12" s="14">
        <v>40.191459999999999</v>
      </c>
      <c r="X12" s="11">
        <v>54</v>
      </c>
      <c r="Y12" s="10">
        <v>43241</v>
      </c>
      <c r="Z12" s="11">
        <v>123456789</v>
      </c>
      <c r="AA12" s="12" t="s">
        <v>50</v>
      </c>
      <c r="AB12" s="11" t="s">
        <v>70</v>
      </c>
      <c r="AC12" s="12" t="s">
        <v>71</v>
      </c>
      <c r="AD12" s="11" t="s">
        <v>44</v>
      </c>
      <c r="AE12" s="12" t="s">
        <v>45</v>
      </c>
      <c r="AF12" s="14">
        <v>0.44423029999999997</v>
      </c>
      <c r="AG12" s="11" t="s">
        <v>60</v>
      </c>
    </row>
    <row r="13" spans="1:33" x14ac:dyDescent="0.2">
      <c r="A13" s="8">
        <v>1316</v>
      </c>
      <c r="B13" s="9" t="s">
        <v>74</v>
      </c>
      <c r="C13" s="10">
        <v>43241</v>
      </c>
      <c r="D13" s="11">
        <v>80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86</v>
      </c>
      <c r="J13" s="12" t="s">
        <v>87</v>
      </c>
      <c r="K13" s="13" t="s">
        <v>40</v>
      </c>
      <c r="L13" s="11" t="str">
        <f>"000108"</f>
        <v>000108</v>
      </c>
      <c r="M13" s="10">
        <v>43163</v>
      </c>
      <c r="N13" s="11" t="str">
        <f>"000011"</f>
        <v>000011</v>
      </c>
      <c r="O13" s="10">
        <v>43214</v>
      </c>
      <c r="P13" s="11" t="str">
        <f>"000024"</f>
        <v>000024</v>
      </c>
      <c r="Q13" s="10">
        <v>43214</v>
      </c>
      <c r="R13" s="11">
        <v>17</v>
      </c>
      <c r="S13" s="11" t="str">
        <f>"001652"</f>
        <v>001652</v>
      </c>
      <c r="T13" s="10">
        <v>43239</v>
      </c>
      <c r="U13" s="14">
        <v>99.948340000000002</v>
      </c>
      <c r="V13" s="14">
        <v>9.5950500000000005</v>
      </c>
      <c r="W13" s="14">
        <v>90.353290000000001</v>
      </c>
      <c r="X13" s="11">
        <v>56</v>
      </c>
      <c r="Y13" s="10">
        <v>43241</v>
      </c>
      <c r="Z13" s="11">
        <v>123456789</v>
      </c>
      <c r="AA13" s="12" t="s">
        <v>50</v>
      </c>
      <c r="AB13" s="11" t="s">
        <v>78</v>
      </c>
      <c r="AC13" s="12" t="s">
        <v>79</v>
      </c>
      <c r="AD13" s="11" t="s">
        <v>44</v>
      </c>
      <c r="AE13" s="12" t="s">
        <v>45</v>
      </c>
      <c r="AF13" s="14">
        <v>0.99948340000000002</v>
      </c>
      <c r="AG13" s="11" t="s">
        <v>60</v>
      </c>
    </row>
    <row r="14" spans="1:33" x14ac:dyDescent="0.2">
      <c r="A14" s="8">
        <v>2320</v>
      </c>
      <c r="B14" s="9" t="s">
        <v>88</v>
      </c>
      <c r="C14" s="10">
        <v>43269</v>
      </c>
      <c r="D14" s="11">
        <v>80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89</v>
      </c>
      <c r="J14" s="12" t="s">
        <v>90</v>
      </c>
      <c r="K14" s="13" t="s">
        <v>49</v>
      </c>
      <c r="L14" s="11" t="str">
        <f>"000129"</f>
        <v>000129</v>
      </c>
      <c r="M14" s="10">
        <v>43179</v>
      </c>
      <c r="N14" s="11" t="str">
        <f>"000018"</f>
        <v>000018</v>
      </c>
      <c r="O14" s="10">
        <v>43235</v>
      </c>
      <c r="P14" s="11" t="str">
        <f>"000038"</f>
        <v>000038</v>
      </c>
      <c r="Q14" s="10">
        <v>43235</v>
      </c>
      <c r="R14" s="11">
        <v>18</v>
      </c>
      <c r="S14" s="11" t="str">
        <f>"002232"</f>
        <v>002232</v>
      </c>
      <c r="T14" s="10">
        <v>43257</v>
      </c>
      <c r="U14" s="14">
        <v>49.964669999999998</v>
      </c>
      <c r="V14" s="14">
        <v>4.6966700000000001</v>
      </c>
      <c r="W14" s="14">
        <v>45.268000000000001</v>
      </c>
      <c r="X14" s="11">
        <v>93</v>
      </c>
      <c r="Y14" s="10">
        <v>43269</v>
      </c>
      <c r="Z14" s="11">
        <v>123456789</v>
      </c>
      <c r="AA14" s="12" t="s">
        <v>50</v>
      </c>
      <c r="AB14" s="11" t="s">
        <v>51</v>
      </c>
      <c r="AC14" s="12" t="s">
        <v>52</v>
      </c>
      <c r="AD14" s="11" t="s">
        <v>44</v>
      </c>
      <c r="AE14" s="12" t="s">
        <v>45</v>
      </c>
      <c r="AF14" s="14">
        <v>0.4996467</v>
      </c>
      <c r="AG14" s="11" t="s">
        <v>60</v>
      </c>
    </row>
    <row r="15" spans="1:33" x14ac:dyDescent="0.2">
      <c r="A15" s="8">
        <v>3848</v>
      </c>
      <c r="B15" s="9" t="s">
        <v>91</v>
      </c>
      <c r="C15" s="10">
        <v>43304</v>
      </c>
      <c r="D15" s="11">
        <v>80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92</v>
      </c>
      <c r="J15" s="12" t="s">
        <v>93</v>
      </c>
      <c r="K15" s="13" t="s">
        <v>94</v>
      </c>
      <c r="L15" s="11" t="str">
        <f>"000106"</f>
        <v>000106</v>
      </c>
      <c r="M15" s="10">
        <v>43161</v>
      </c>
      <c r="N15" s="11" t="str">
        <f>"000025"</f>
        <v>000025</v>
      </c>
      <c r="O15" s="10">
        <v>43271</v>
      </c>
      <c r="P15" s="11" t="str">
        <f>"000059"</f>
        <v>000059</v>
      </c>
      <c r="Q15" s="10">
        <v>43271</v>
      </c>
      <c r="R15" s="11">
        <v>17</v>
      </c>
      <c r="S15" s="11" t="str">
        <f>"004184"</f>
        <v>004184</v>
      </c>
      <c r="T15" s="10">
        <v>43302</v>
      </c>
      <c r="U15" s="14">
        <v>58.901490000000003</v>
      </c>
      <c r="V15" s="14">
        <v>6.2435499999999999</v>
      </c>
      <c r="W15" s="14">
        <v>52.657940000000004</v>
      </c>
      <c r="X15" s="11">
        <v>137</v>
      </c>
      <c r="Y15" s="10">
        <v>43304</v>
      </c>
      <c r="Z15" s="11">
        <v>123456789</v>
      </c>
      <c r="AA15" s="12" t="s">
        <v>50</v>
      </c>
      <c r="AB15" s="11" t="s">
        <v>78</v>
      </c>
      <c r="AC15" s="12" t="s">
        <v>79</v>
      </c>
      <c r="AD15" s="11" t="s">
        <v>44</v>
      </c>
      <c r="AE15" s="12" t="s">
        <v>45</v>
      </c>
      <c r="AF15" s="14">
        <v>0.58901490000000001</v>
      </c>
      <c r="AG15" s="11" t="s">
        <v>60</v>
      </c>
    </row>
    <row r="16" spans="1:33" x14ac:dyDescent="0.2">
      <c r="A16" s="8">
        <v>4484</v>
      </c>
      <c r="B16" s="9" t="s">
        <v>95</v>
      </c>
      <c r="C16" s="10">
        <v>43318</v>
      </c>
      <c r="D16" s="11">
        <v>80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96</v>
      </c>
      <c r="J16" s="12" t="s">
        <v>97</v>
      </c>
      <c r="K16" s="13" t="s">
        <v>49</v>
      </c>
      <c r="L16" s="11" t="str">
        <f>"000080"</f>
        <v>000080</v>
      </c>
      <c r="M16" s="10">
        <v>42800</v>
      </c>
      <c r="N16" s="11" t="str">
        <f>"000001"</f>
        <v>000001</v>
      </c>
      <c r="O16" s="10">
        <v>42887</v>
      </c>
      <c r="P16" s="11" t="str">
        <f>"000004"</f>
        <v>000004</v>
      </c>
      <c r="Q16" s="10">
        <v>42887</v>
      </c>
      <c r="R16" s="11">
        <v>17</v>
      </c>
      <c r="S16" s="11" t="str">
        <f>"004638"</f>
        <v>004638</v>
      </c>
      <c r="T16" s="10">
        <v>43313</v>
      </c>
      <c r="U16" s="14">
        <v>49.940919999999998</v>
      </c>
      <c r="V16" s="14">
        <v>6.3426</v>
      </c>
      <c r="W16" s="14">
        <v>43.598320000000001</v>
      </c>
      <c r="X16" s="11">
        <v>158</v>
      </c>
      <c r="Y16" s="10">
        <v>43318</v>
      </c>
      <c r="Z16" s="11">
        <v>9844056544</v>
      </c>
      <c r="AA16" s="12" t="s">
        <v>98</v>
      </c>
      <c r="AB16" s="11" t="s">
        <v>99</v>
      </c>
      <c r="AC16" s="12" t="s">
        <v>100</v>
      </c>
      <c r="AD16" s="11" t="s">
        <v>101</v>
      </c>
      <c r="AE16" s="12" t="s">
        <v>102</v>
      </c>
      <c r="AF16" s="14">
        <v>0.4994092</v>
      </c>
      <c r="AG16" s="11" t="s">
        <v>46</v>
      </c>
    </row>
    <row r="17" spans="1:33" x14ac:dyDescent="0.2">
      <c r="A17" s="8">
        <v>5049</v>
      </c>
      <c r="B17" s="9" t="s">
        <v>95</v>
      </c>
      <c r="C17" s="10">
        <v>43335</v>
      </c>
      <c r="D17" s="11">
        <v>80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103</v>
      </c>
      <c r="J17" s="12" t="s">
        <v>104</v>
      </c>
      <c r="K17" s="13" t="s">
        <v>40</v>
      </c>
      <c r="L17" s="11" t="str">
        <f>"000001"</f>
        <v>000001</v>
      </c>
      <c r="M17" s="10">
        <v>42927</v>
      </c>
      <c r="N17" s="11" t="str">
        <f>"000024"</f>
        <v>000024</v>
      </c>
      <c r="O17" s="10">
        <v>43243</v>
      </c>
      <c r="P17" s="11" t="str">
        <f>"000072"</f>
        <v>000072</v>
      </c>
      <c r="Q17" s="10">
        <v>43302</v>
      </c>
      <c r="R17" s="11">
        <v>17</v>
      </c>
      <c r="S17" s="11" t="str">
        <f>"005263"</f>
        <v>005263</v>
      </c>
      <c r="T17" s="10">
        <v>43332</v>
      </c>
      <c r="U17" s="14">
        <v>9.9824099999999998</v>
      </c>
      <c r="V17" s="14">
        <v>1.37384</v>
      </c>
      <c r="W17" s="14">
        <v>8.6085700000000003</v>
      </c>
      <c r="X17" s="11">
        <v>178</v>
      </c>
      <c r="Y17" s="10">
        <v>43335</v>
      </c>
      <c r="Z17" s="11">
        <v>9480828222</v>
      </c>
      <c r="AA17" s="12" t="s">
        <v>105</v>
      </c>
      <c r="AB17" s="11" t="s">
        <v>70</v>
      </c>
      <c r="AC17" s="12" t="s">
        <v>71</v>
      </c>
      <c r="AD17" s="11" t="s">
        <v>44</v>
      </c>
      <c r="AE17" s="12" t="s">
        <v>45</v>
      </c>
      <c r="AF17" s="14">
        <v>9.9824099999999999E-2</v>
      </c>
      <c r="AG17" s="11" t="s">
        <v>60</v>
      </c>
    </row>
    <row r="18" spans="1:33" x14ac:dyDescent="0.2">
      <c r="A18" s="8">
        <v>5133</v>
      </c>
      <c r="B18" s="9" t="s">
        <v>95</v>
      </c>
      <c r="C18" s="10">
        <v>43339</v>
      </c>
      <c r="D18" s="11">
        <v>80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106</v>
      </c>
      <c r="J18" s="12" t="s">
        <v>107</v>
      </c>
      <c r="K18" s="13" t="s">
        <v>40</v>
      </c>
      <c r="L18" s="11" t="str">
        <f>"000157"</f>
        <v>000157</v>
      </c>
      <c r="M18" s="10">
        <v>43317</v>
      </c>
      <c r="N18" s="11" t="str">
        <f>"000030"</f>
        <v>000030</v>
      </c>
      <c r="O18" s="10">
        <v>43317</v>
      </c>
      <c r="P18" s="11" t="str">
        <f>"000082"</f>
        <v>000082</v>
      </c>
      <c r="Q18" s="10">
        <v>43317</v>
      </c>
      <c r="R18" s="11">
        <v>17</v>
      </c>
      <c r="S18" s="11" t="str">
        <f>"005394"</f>
        <v>005394</v>
      </c>
      <c r="T18" s="10">
        <v>43339</v>
      </c>
      <c r="U18" s="14">
        <v>12.5069</v>
      </c>
      <c r="V18" s="14">
        <v>1.1381300000000001</v>
      </c>
      <c r="W18" s="14">
        <v>11.36877</v>
      </c>
      <c r="X18" s="11">
        <v>184</v>
      </c>
      <c r="Y18" s="10">
        <v>43339</v>
      </c>
      <c r="Z18" s="11">
        <v>123456789</v>
      </c>
      <c r="AA18" s="12" t="s">
        <v>108</v>
      </c>
      <c r="AB18" s="11" t="s">
        <v>78</v>
      </c>
      <c r="AC18" s="12" t="s">
        <v>79</v>
      </c>
      <c r="AD18" s="11" t="s">
        <v>44</v>
      </c>
      <c r="AE18" s="12" t="s">
        <v>45</v>
      </c>
      <c r="AF18" s="14">
        <v>0.12506899999999999</v>
      </c>
      <c r="AG18" s="11" t="s">
        <v>80</v>
      </c>
    </row>
    <row r="19" spans="1:33" x14ac:dyDescent="0.2">
      <c r="A19" s="8">
        <v>6099</v>
      </c>
      <c r="B19" s="9" t="s">
        <v>109</v>
      </c>
      <c r="C19" s="10">
        <v>43385</v>
      </c>
      <c r="D19" s="11">
        <v>80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110</v>
      </c>
      <c r="J19" s="12" t="s">
        <v>111</v>
      </c>
      <c r="K19" s="15" t="s">
        <v>112</v>
      </c>
      <c r="L19" s="11" t="str">
        <f>"000157"</f>
        <v>000157</v>
      </c>
      <c r="M19" s="10">
        <v>42094</v>
      </c>
      <c r="N19" s="11" t="str">
        <f>"000001"</f>
        <v>000001</v>
      </c>
      <c r="O19" s="10">
        <v>42825</v>
      </c>
      <c r="P19" s="11" t="str">
        <f>"000127"</f>
        <v>000127</v>
      </c>
      <c r="Q19" s="10">
        <v>42521</v>
      </c>
      <c r="R19" s="11">
        <v>15</v>
      </c>
      <c r="S19" s="11" t="str">
        <f>"006082"</f>
        <v>006082</v>
      </c>
      <c r="T19" s="10">
        <v>43374</v>
      </c>
      <c r="U19" s="14">
        <v>19.983550000000001</v>
      </c>
      <c r="V19" s="14">
        <v>1.62087</v>
      </c>
      <c r="W19" s="14">
        <v>18.362680000000001</v>
      </c>
      <c r="X19" s="11">
        <v>231</v>
      </c>
      <c r="Y19" s="10">
        <v>43385</v>
      </c>
      <c r="Z19" s="11">
        <v>9900505055</v>
      </c>
      <c r="AA19" s="12" t="s">
        <v>98</v>
      </c>
      <c r="AB19" s="11" t="s">
        <v>113</v>
      </c>
      <c r="AC19" s="12" t="s">
        <v>114</v>
      </c>
      <c r="AD19" s="11" t="s">
        <v>101</v>
      </c>
      <c r="AE19" s="12" t="s">
        <v>102</v>
      </c>
      <c r="AF19" s="14">
        <f t="shared" ref="AF19:AF28" si="0">U19/100</f>
        <v>0.1998355</v>
      </c>
      <c r="AG19" s="11" t="s">
        <v>46</v>
      </c>
    </row>
    <row r="20" spans="1:33" x14ac:dyDescent="0.2">
      <c r="A20" s="8">
        <v>6751</v>
      </c>
      <c r="B20" s="9" t="s">
        <v>109</v>
      </c>
      <c r="C20" s="10">
        <v>43390</v>
      </c>
      <c r="D20" s="11">
        <v>80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115</v>
      </c>
      <c r="J20" s="12" t="s">
        <v>116</v>
      </c>
      <c r="K20" s="13" t="s">
        <v>117</v>
      </c>
      <c r="L20" s="11" t="str">
        <f>"000027"</f>
        <v>000027</v>
      </c>
      <c r="M20" s="10">
        <v>43294</v>
      </c>
      <c r="N20" s="11" t="str">
        <f>"000046"</f>
        <v>000046</v>
      </c>
      <c r="O20" s="10">
        <v>43374</v>
      </c>
      <c r="P20" s="11" t="str">
        <f>"000116"</f>
        <v>000116</v>
      </c>
      <c r="Q20" s="10">
        <v>43374</v>
      </c>
      <c r="R20" s="11">
        <v>18</v>
      </c>
      <c r="S20" s="11" t="str">
        <f>"006800"</f>
        <v>006800</v>
      </c>
      <c r="T20" s="10">
        <v>43389</v>
      </c>
      <c r="U20" s="14">
        <v>4.99125</v>
      </c>
      <c r="V20" s="14">
        <v>0.51407999999999998</v>
      </c>
      <c r="W20" s="14">
        <v>4.4771700000000001</v>
      </c>
      <c r="X20" s="11">
        <v>245</v>
      </c>
      <c r="Y20" s="10">
        <v>43390</v>
      </c>
      <c r="Z20" s="11">
        <v>123456789</v>
      </c>
      <c r="AA20" s="12" t="s">
        <v>50</v>
      </c>
      <c r="AB20" s="11" t="s">
        <v>118</v>
      </c>
      <c r="AC20" s="12" t="s">
        <v>119</v>
      </c>
      <c r="AD20" s="11" t="s">
        <v>44</v>
      </c>
      <c r="AE20" s="12" t="s">
        <v>45</v>
      </c>
      <c r="AF20" s="14">
        <f t="shared" si="0"/>
        <v>4.9912499999999999E-2</v>
      </c>
      <c r="AG20" s="11" t="s">
        <v>80</v>
      </c>
    </row>
    <row r="21" spans="1:33" x14ac:dyDescent="0.2">
      <c r="A21" s="8">
        <v>6810</v>
      </c>
      <c r="B21" s="9" t="s">
        <v>109</v>
      </c>
      <c r="C21" s="10">
        <v>43396</v>
      </c>
      <c r="D21" s="11">
        <v>80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120</v>
      </c>
      <c r="J21" s="12" t="s">
        <v>121</v>
      </c>
      <c r="K21" s="13" t="s">
        <v>122</v>
      </c>
      <c r="L21" s="11" t="str">
        <f>"000012"</f>
        <v>000012</v>
      </c>
      <c r="M21" s="10">
        <v>43369</v>
      </c>
      <c r="N21" s="11" t="str">
        <f>"000022"</f>
        <v>000022</v>
      </c>
      <c r="O21" s="10">
        <v>43369</v>
      </c>
      <c r="P21" s="11" t="str">
        <f>"000045"</f>
        <v>000045</v>
      </c>
      <c r="Q21" s="10">
        <v>43377</v>
      </c>
      <c r="R21" s="11">
        <v>18</v>
      </c>
      <c r="S21" s="11" t="str">
        <f>"006884"</f>
        <v>006884</v>
      </c>
      <c r="T21" s="10">
        <v>43393</v>
      </c>
      <c r="U21" s="14">
        <v>49.972200000000001</v>
      </c>
      <c r="V21" s="14">
        <v>5.10236</v>
      </c>
      <c r="W21" s="14">
        <v>44.869840000000003</v>
      </c>
      <c r="X21" s="11">
        <v>246</v>
      </c>
      <c r="Y21" s="10">
        <v>43396</v>
      </c>
      <c r="Z21" s="11">
        <v>822975815</v>
      </c>
      <c r="AA21" s="12" t="s">
        <v>123</v>
      </c>
      <c r="AB21" s="11" t="s">
        <v>124</v>
      </c>
      <c r="AC21" s="12" t="s">
        <v>125</v>
      </c>
      <c r="AD21" s="11" t="s">
        <v>101</v>
      </c>
      <c r="AE21" s="12" t="s">
        <v>102</v>
      </c>
      <c r="AF21" s="14">
        <f t="shared" si="0"/>
        <v>0.499722</v>
      </c>
      <c r="AG21" s="11" t="s">
        <v>80</v>
      </c>
    </row>
    <row r="22" spans="1:33" x14ac:dyDescent="0.2">
      <c r="A22" s="8">
        <v>6811</v>
      </c>
      <c r="B22" s="9" t="s">
        <v>109</v>
      </c>
      <c r="C22" s="10">
        <v>43396</v>
      </c>
      <c r="D22" s="11">
        <v>80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126</v>
      </c>
      <c r="J22" s="12" t="s">
        <v>127</v>
      </c>
      <c r="K22" s="13" t="s">
        <v>122</v>
      </c>
      <c r="L22" s="11" t="str">
        <f>"000011"</f>
        <v>000011</v>
      </c>
      <c r="M22" s="10">
        <v>43369</v>
      </c>
      <c r="N22" s="11" t="str">
        <f>"000021"</f>
        <v>000021</v>
      </c>
      <c r="O22" s="10">
        <v>43369</v>
      </c>
      <c r="P22" s="11" t="str">
        <f>"000042"</f>
        <v>000042</v>
      </c>
      <c r="Q22" s="10">
        <v>43370</v>
      </c>
      <c r="R22" s="11">
        <v>18</v>
      </c>
      <c r="S22" s="11" t="str">
        <f>"006885"</f>
        <v>006885</v>
      </c>
      <c r="T22" s="10">
        <v>43393</v>
      </c>
      <c r="U22" s="14">
        <v>49.986499999999999</v>
      </c>
      <c r="V22" s="14">
        <v>4.2060000000000004</v>
      </c>
      <c r="W22" s="14">
        <v>45.780500000000004</v>
      </c>
      <c r="X22" s="11">
        <v>246</v>
      </c>
      <c r="Y22" s="10">
        <v>43396</v>
      </c>
      <c r="Z22" s="11">
        <v>822975815</v>
      </c>
      <c r="AA22" s="12" t="s">
        <v>123</v>
      </c>
      <c r="AB22" s="11" t="s">
        <v>124</v>
      </c>
      <c r="AC22" s="12" t="s">
        <v>125</v>
      </c>
      <c r="AD22" s="11" t="s">
        <v>101</v>
      </c>
      <c r="AE22" s="12" t="s">
        <v>102</v>
      </c>
      <c r="AF22" s="14">
        <f t="shared" si="0"/>
        <v>0.499865</v>
      </c>
      <c r="AG22" s="11" t="s">
        <v>80</v>
      </c>
    </row>
    <row r="23" spans="1:33" x14ac:dyDescent="0.2">
      <c r="A23" s="8">
        <v>6812</v>
      </c>
      <c r="B23" s="9" t="s">
        <v>109</v>
      </c>
      <c r="C23" s="10">
        <v>43396</v>
      </c>
      <c r="D23" s="11">
        <v>80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128</v>
      </c>
      <c r="J23" s="12" t="s">
        <v>129</v>
      </c>
      <c r="K23" s="13" t="s">
        <v>122</v>
      </c>
      <c r="L23" s="11" t="str">
        <f>"000013"</f>
        <v>000013</v>
      </c>
      <c r="M23" s="10">
        <v>43369</v>
      </c>
      <c r="N23" s="11" t="str">
        <f>"000023"</f>
        <v>000023</v>
      </c>
      <c r="O23" s="10">
        <v>43369</v>
      </c>
      <c r="P23" s="11" t="str">
        <f>"000043"</f>
        <v>000043</v>
      </c>
      <c r="Q23" s="10">
        <v>43370</v>
      </c>
      <c r="R23" s="11">
        <v>18</v>
      </c>
      <c r="S23" s="11" t="str">
        <f>"006886"</f>
        <v>006886</v>
      </c>
      <c r="T23" s="10">
        <v>43393</v>
      </c>
      <c r="U23" s="14">
        <v>49.991999999999997</v>
      </c>
      <c r="V23" s="14">
        <v>4.2164999999999999</v>
      </c>
      <c r="W23" s="14">
        <v>45.775500000000001</v>
      </c>
      <c r="X23" s="11">
        <v>246</v>
      </c>
      <c r="Y23" s="10">
        <v>43396</v>
      </c>
      <c r="Z23" s="11">
        <v>822975815</v>
      </c>
      <c r="AA23" s="12" t="s">
        <v>130</v>
      </c>
      <c r="AB23" s="11" t="s">
        <v>124</v>
      </c>
      <c r="AC23" s="12" t="s">
        <v>125</v>
      </c>
      <c r="AD23" s="11" t="s">
        <v>101</v>
      </c>
      <c r="AE23" s="12" t="s">
        <v>102</v>
      </c>
      <c r="AF23" s="14">
        <f t="shared" si="0"/>
        <v>0.49991999999999998</v>
      </c>
      <c r="AG23" s="11" t="s">
        <v>80</v>
      </c>
    </row>
    <row r="24" spans="1:33" x14ac:dyDescent="0.2">
      <c r="A24" s="8">
        <v>6992</v>
      </c>
      <c r="B24" s="9" t="s">
        <v>109</v>
      </c>
      <c r="C24" s="10">
        <v>43403</v>
      </c>
      <c r="D24" s="11">
        <v>80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131</v>
      </c>
      <c r="J24" s="12" t="s">
        <v>132</v>
      </c>
      <c r="K24" s="13" t="s">
        <v>117</v>
      </c>
      <c r="L24" s="11" t="str">
        <f>"000057"</f>
        <v>000057</v>
      </c>
      <c r="M24" s="10">
        <v>42566</v>
      </c>
      <c r="N24" s="11" t="str">
        <f>"000049"</f>
        <v>000049</v>
      </c>
      <c r="O24" s="10">
        <v>42965</v>
      </c>
      <c r="P24" s="11" t="str">
        <f>"000138"</f>
        <v>000138</v>
      </c>
      <c r="Q24" s="10">
        <v>42965</v>
      </c>
      <c r="R24" s="11">
        <v>15</v>
      </c>
      <c r="S24" s="11" t="str">
        <f>"006974"</f>
        <v>006974</v>
      </c>
      <c r="T24" s="10">
        <v>43399</v>
      </c>
      <c r="U24" s="14">
        <v>0.70492999999999995</v>
      </c>
      <c r="V24" s="14">
        <v>0.1016</v>
      </c>
      <c r="W24" s="14">
        <v>0.60333000000000003</v>
      </c>
      <c r="X24" s="11">
        <v>253</v>
      </c>
      <c r="Y24" s="10">
        <v>43403</v>
      </c>
      <c r="Z24" s="11">
        <v>9901801661</v>
      </c>
      <c r="AA24" s="12" t="s">
        <v>133</v>
      </c>
      <c r="AB24" s="11" t="s">
        <v>134</v>
      </c>
      <c r="AC24" s="12" t="s">
        <v>135</v>
      </c>
      <c r="AD24" s="11" t="s">
        <v>72</v>
      </c>
      <c r="AE24" s="12" t="s">
        <v>73</v>
      </c>
      <c r="AF24" s="14">
        <f t="shared" si="0"/>
        <v>7.0492999999999997E-3</v>
      </c>
      <c r="AG24" s="11" t="s">
        <v>46</v>
      </c>
    </row>
    <row r="25" spans="1:33" x14ac:dyDescent="0.2">
      <c r="A25" s="8">
        <v>9079</v>
      </c>
      <c r="B25" s="9" t="s">
        <v>136</v>
      </c>
      <c r="C25" s="10">
        <v>43507</v>
      </c>
      <c r="D25" s="11">
        <v>80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137</v>
      </c>
      <c r="J25" s="12" t="s">
        <v>138</v>
      </c>
      <c r="K25" s="13" t="s">
        <v>122</v>
      </c>
      <c r="L25" s="11" t="str">
        <f>"00011a"</f>
        <v>00011a</v>
      </c>
      <c r="M25" s="10">
        <v>42887</v>
      </c>
      <c r="N25" s="11" t="str">
        <f>"000010"</f>
        <v>000010</v>
      </c>
      <c r="O25" s="10">
        <v>43077</v>
      </c>
      <c r="P25" s="11" t="str">
        <f>"000008"</f>
        <v>000008</v>
      </c>
      <c r="Q25" s="10">
        <v>43080</v>
      </c>
      <c r="R25" s="11"/>
      <c r="S25" s="11" t="str">
        <f>"008985"</f>
        <v>008985</v>
      </c>
      <c r="T25" s="10">
        <v>43490</v>
      </c>
      <c r="U25" s="14">
        <v>49.9908</v>
      </c>
      <c r="V25" s="14">
        <v>5.1281400000000001</v>
      </c>
      <c r="W25" s="14">
        <v>44.862659999999998</v>
      </c>
      <c r="X25" s="11">
        <v>347</v>
      </c>
      <c r="Y25" s="10">
        <v>43507</v>
      </c>
      <c r="Z25" s="11">
        <v>8022975815</v>
      </c>
      <c r="AA25" s="12" t="s">
        <v>50</v>
      </c>
      <c r="AB25" s="11" t="s">
        <v>139</v>
      </c>
      <c r="AC25" s="12" t="s">
        <v>140</v>
      </c>
      <c r="AD25" s="11" t="s">
        <v>101</v>
      </c>
      <c r="AE25" s="12" t="s">
        <v>102</v>
      </c>
      <c r="AF25" s="14">
        <f t="shared" si="0"/>
        <v>0.49990800000000002</v>
      </c>
      <c r="AG25" s="11" t="s">
        <v>46</v>
      </c>
    </row>
    <row r="26" spans="1:33" x14ac:dyDescent="0.2">
      <c r="A26" s="8">
        <v>9151</v>
      </c>
      <c r="B26" s="9" t="s">
        <v>136</v>
      </c>
      <c r="C26" s="10">
        <v>43508</v>
      </c>
      <c r="D26" s="11">
        <v>80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141</v>
      </c>
      <c r="J26" s="12" t="s">
        <v>142</v>
      </c>
      <c r="K26" s="13" t="s">
        <v>94</v>
      </c>
      <c r="L26" s="11" t="str">
        <f>"000132"</f>
        <v>000132</v>
      </c>
      <c r="M26" s="10">
        <v>42817</v>
      </c>
      <c r="N26" s="11" t="str">
        <f>"000026"</f>
        <v>000026</v>
      </c>
      <c r="O26" s="10">
        <v>42916</v>
      </c>
      <c r="P26" s="11" t="str">
        <f>"000026"</f>
        <v>000026</v>
      </c>
      <c r="Q26" s="10">
        <v>42916</v>
      </c>
      <c r="R26" s="11"/>
      <c r="S26" s="11" t="str">
        <f>"009197"</f>
        <v>009197</v>
      </c>
      <c r="T26" s="10">
        <v>43503</v>
      </c>
      <c r="U26" s="14">
        <v>14.197850000000001</v>
      </c>
      <c r="V26" s="14">
        <v>1.7978499999999999</v>
      </c>
      <c r="W26" s="14">
        <v>12.4</v>
      </c>
      <c r="X26" s="11">
        <v>349</v>
      </c>
      <c r="Y26" s="10">
        <v>43508</v>
      </c>
      <c r="Z26" s="11">
        <v>9448565010</v>
      </c>
      <c r="AA26" s="12" t="s">
        <v>143</v>
      </c>
      <c r="AB26" s="11" t="s">
        <v>42</v>
      </c>
      <c r="AC26" s="12" t="s">
        <v>43</v>
      </c>
      <c r="AD26" s="11" t="s">
        <v>44</v>
      </c>
      <c r="AE26" s="12" t="s">
        <v>45</v>
      </c>
      <c r="AF26" s="14">
        <f t="shared" si="0"/>
        <v>0.14197850000000001</v>
      </c>
      <c r="AG26" s="11" t="s">
        <v>46</v>
      </c>
    </row>
    <row r="27" spans="1:33" x14ac:dyDescent="0.2">
      <c r="A27" s="8">
        <v>9153</v>
      </c>
      <c r="B27" s="9" t="s">
        <v>136</v>
      </c>
      <c r="C27" s="10">
        <v>43508</v>
      </c>
      <c r="D27" s="11">
        <v>80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144</v>
      </c>
      <c r="J27" s="12" t="s">
        <v>145</v>
      </c>
      <c r="K27" s="13" t="s">
        <v>40</v>
      </c>
      <c r="L27" s="11" t="str">
        <f>"000124"</f>
        <v>000124</v>
      </c>
      <c r="M27" s="10">
        <v>42817</v>
      </c>
      <c r="N27" s="11" t="str">
        <f>"000016"</f>
        <v>000016</v>
      </c>
      <c r="O27" s="10">
        <v>42916</v>
      </c>
      <c r="P27" s="11" t="str">
        <f>"000028"</f>
        <v>000028</v>
      </c>
      <c r="Q27" s="10">
        <v>42916</v>
      </c>
      <c r="R27" s="11"/>
      <c r="S27" s="11" t="str">
        <f>"009199"</f>
        <v>009199</v>
      </c>
      <c r="T27" s="10">
        <v>43503</v>
      </c>
      <c r="U27" s="14">
        <v>4.6824899999999996</v>
      </c>
      <c r="V27" s="14">
        <v>0.56249000000000005</v>
      </c>
      <c r="W27" s="14">
        <v>4.12</v>
      </c>
      <c r="X27" s="11">
        <v>349</v>
      </c>
      <c r="Y27" s="10">
        <v>43508</v>
      </c>
      <c r="Z27" s="11">
        <v>9448565010</v>
      </c>
      <c r="AA27" s="12" t="s">
        <v>108</v>
      </c>
      <c r="AB27" s="11" t="s">
        <v>42</v>
      </c>
      <c r="AC27" s="12" t="s">
        <v>43</v>
      </c>
      <c r="AD27" s="11" t="s">
        <v>44</v>
      </c>
      <c r="AE27" s="12" t="s">
        <v>45</v>
      </c>
      <c r="AF27" s="14">
        <f t="shared" si="0"/>
        <v>4.6824899999999996E-2</v>
      </c>
      <c r="AG27" s="11" t="s">
        <v>46</v>
      </c>
    </row>
    <row r="28" spans="1:33" x14ac:dyDescent="0.2">
      <c r="A28" s="8">
        <v>9154</v>
      </c>
      <c r="B28" s="9" t="s">
        <v>136</v>
      </c>
      <c r="C28" s="10">
        <v>43508</v>
      </c>
      <c r="D28" s="11">
        <v>80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146</v>
      </c>
      <c r="J28" s="12" t="s">
        <v>147</v>
      </c>
      <c r="K28" s="13" t="s">
        <v>40</v>
      </c>
      <c r="L28" s="11" t="str">
        <f>"000125"</f>
        <v>000125</v>
      </c>
      <c r="M28" s="10">
        <v>42817</v>
      </c>
      <c r="N28" s="11" t="str">
        <f>"000029"</f>
        <v>000029</v>
      </c>
      <c r="O28" s="10">
        <v>42916</v>
      </c>
      <c r="P28" s="11" t="str">
        <f>"000029"</f>
        <v>000029</v>
      </c>
      <c r="Q28" s="10">
        <v>42916</v>
      </c>
      <c r="R28" s="11"/>
      <c r="S28" s="11" t="str">
        <f>"009200"</f>
        <v>009200</v>
      </c>
      <c r="T28" s="10">
        <v>43503</v>
      </c>
      <c r="U28" s="14">
        <v>11.29083</v>
      </c>
      <c r="V28" s="14">
        <v>1.2908299999999999</v>
      </c>
      <c r="W28" s="14">
        <v>10</v>
      </c>
      <c r="X28" s="11">
        <v>349</v>
      </c>
      <c r="Y28" s="10">
        <v>43508</v>
      </c>
      <c r="Z28" s="11">
        <v>9448065010</v>
      </c>
      <c r="AA28" s="12" t="s">
        <v>108</v>
      </c>
      <c r="AB28" s="11" t="s">
        <v>42</v>
      </c>
      <c r="AC28" s="12" t="s">
        <v>43</v>
      </c>
      <c r="AD28" s="11" t="s">
        <v>44</v>
      </c>
      <c r="AE28" s="12" t="s">
        <v>45</v>
      </c>
      <c r="AF28" s="14">
        <f t="shared" si="0"/>
        <v>0.1129083</v>
      </c>
      <c r="AG28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2019-06-13T07:49:09Z</dcterms:modified>
</cp:coreProperties>
</file>