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" l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<sst xmlns="http://schemas.openxmlformats.org/spreadsheetml/2006/main" count="355" uniqueCount="137">
  <si>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</si>
  <si>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</si>
  <si>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</si>
  <si>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</si>
  <si>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</si>
  <si>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</si>
  <si>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</si>
  <si>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</si>
  <si>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</si>
  <si>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</si>
  <si>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</si>
  <si>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</si>
  <si>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</si>
  <si>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</si>
  <si>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</si>
  <si>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</si>
  <si>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</si>
  <si>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</si>
  <si>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</si>
  <si>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</si>
  <si>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</si>
  <si>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</si>
  <si>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</si>
  <si>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</si>
  <si>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</si>
  <si>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</si>
  <si>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</si>
  <si>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</si>
  <si>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</si>
  <si>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</si>
  <si>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</si>
  <si>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</si>
  <si>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</si>
  <si>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June</t>
  </si>
  <si>
    <t>Maaratha Halli</t>
  </si>
  <si>
    <t>Mahadeva Pura</t>
  </si>
  <si>
    <t>086-13-000008</t>
  </si>
  <si>
    <t xml:space="preserve">Improvements to road and drain at Marathahalli Anjaneya temple to Manjunatha Layout 1st cross roads in Ward No 86 </t>
  </si>
  <si>
    <t>Roads &amp; Drivablility</t>
  </si>
  <si>
    <t>S T LOKESH</t>
  </si>
  <si>
    <t>P1771</t>
  </si>
  <si>
    <t>Zone Works - POW Works</t>
  </si>
  <si>
    <t>ddo361</t>
  </si>
  <si>
    <t xml:space="preserve"> Assistant Executive Engineer Marathalli Subdivision Mahadevapura Zone</t>
  </si>
  <si>
    <t>Pending</t>
  </si>
  <si>
    <t>086-17-000026</t>
  </si>
  <si>
    <t>Development of Roads and Drains in Ward No 86 Marathalli</t>
  </si>
  <si>
    <t>The Executive Engineer-5</t>
  </si>
  <si>
    <t>P3110</t>
  </si>
  <si>
    <t>14th Finance Commission Grant Works</t>
  </si>
  <si>
    <t>Spill Over</t>
  </si>
  <si>
    <t>086-13-000006</t>
  </si>
  <si>
    <t xml:space="preserve">Improvements to cross road and drain near Deepa Nursing Home in Marathahalli at Ward No 86 </t>
  </si>
  <si>
    <t>Footpaths &amp; Walkability</t>
  </si>
  <si>
    <t>086-17-000018</t>
  </si>
  <si>
    <t>Improvement to Burial Ground of Sanjay Nagara at Marathalli at ward 86</t>
  </si>
  <si>
    <t>Other Ward Works</t>
  </si>
  <si>
    <t>A krishna</t>
  </si>
  <si>
    <t>P3111</t>
  </si>
  <si>
    <t>State Finance Commission Untied Grant Works</t>
  </si>
  <si>
    <t>086-17-000021</t>
  </si>
  <si>
    <t>Improvements to roads and drain at Aswath nagara left side 3rd cross and right side 10th cross of Marathalli at ward 86</t>
  </si>
  <si>
    <t>J SUNIL</t>
  </si>
  <si>
    <t>Current</t>
  </si>
  <si>
    <t>086-17-000027</t>
  </si>
  <si>
    <t>Development of Secondary drains Territary drains at Ward No 86 Marathalli</t>
  </si>
  <si>
    <t>The Executive Engineer-5,</t>
  </si>
  <si>
    <t>July</t>
  </si>
  <si>
    <t>086-16-000012</t>
  </si>
  <si>
    <t>Repairs to Culverts and Drains in Ward No86</t>
  </si>
  <si>
    <t>B C Venugopal</t>
  </si>
  <si>
    <t>086-16-000005</t>
  </si>
  <si>
    <t>Improvements to roads and drains at Deepa Nursing Home Cross Roads in Marathahalli in Ward No:86</t>
  </si>
  <si>
    <t>N ESHWARARAJU</t>
  </si>
  <si>
    <t>086-16-000001</t>
  </si>
  <si>
    <t>Operation and maintanance of street light fittings in ward no 86 Marathahalli Mahadevapura Zone M02</t>
  </si>
  <si>
    <t>M/s New Basavashree Electricals,</t>
  </si>
  <si>
    <t>P0300</t>
  </si>
  <si>
    <t>M and R to Street Lights - Replacement of Burnt Bulbs etc. (Package)</t>
  </si>
  <si>
    <t>ddo365</t>
  </si>
  <si>
    <t xml:space="preserve"> Executive Engineer Electrical Mahadevapura Zone</t>
  </si>
  <si>
    <t>August</t>
  </si>
  <si>
    <t>086-15-000011</t>
  </si>
  <si>
    <t xml:space="preserve">Engaging Gang and Tractor at Ward No 86 </t>
  </si>
  <si>
    <t>Health &amp; Sanitation</t>
  </si>
  <si>
    <t>VEENA S (R.K.TRANSPORT)</t>
  </si>
  <si>
    <t>086-16-000016</t>
  </si>
  <si>
    <t>Improvements to road and drains at Ashwath Nagar cross roads at ward no 86</t>
  </si>
  <si>
    <t>M VENKOPBANNA</t>
  </si>
  <si>
    <t>P3089</t>
  </si>
  <si>
    <t>Special Development works in 7 CMC and 1 TMC area in BBMP</t>
  </si>
  <si>
    <t>September</t>
  </si>
  <si>
    <t>086-17-000012</t>
  </si>
  <si>
    <t>Desilting of Drains at Marathahalli and Surrounding Areas in Ward No 86</t>
  </si>
  <si>
    <t>Harish K</t>
  </si>
  <si>
    <t>086-11-000035</t>
  </si>
  <si>
    <t>Construction of RCC drain and road in Anandanagara and RJ Garden in Marathahally ward no:86</t>
  </si>
  <si>
    <t xml:space="preserve">P DAMODHARARAJU </t>
  </si>
  <si>
    <t>P2327</t>
  </si>
  <si>
    <t xml:space="preserve">Developmental Works at Mahadevpura Assembly Constituency </t>
  </si>
  <si>
    <t>November</t>
  </si>
  <si>
    <t>086-18-000022</t>
  </si>
  <si>
    <t>Improvements storm water drains at Marathalli ward no 86</t>
  </si>
  <si>
    <t>Storm Water Drains</t>
  </si>
  <si>
    <t>M/S.KRIDL</t>
  </si>
  <si>
    <t>P3297</t>
  </si>
  <si>
    <t>14th Finance Commission Grants - SWD Works</t>
  </si>
  <si>
    <t>January</t>
  </si>
  <si>
    <t>086-18-000062</t>
  </si>
  <si>
    <t>Providing compound wall, water supply, sanitary, electrification and beautification of indira canteen at ward no 86 marathahalli</t>
  </si>
  <si>
    <t>Indira Canteen</t>
  </si>
  <si>
    <t>P3106</t>
  </si>
  <si>
    <t>Nagarothana Works</t>
  </si>
  <si>
    <t>086-17-000030</t>
  </si>
  <si>
    <t>Improvements to road and drains at Shilpa Srinivas Reddy House road, Marathahalli at Ward No: 86</t>
  </si>
  <si>
    <t>M/S KRIDL</t>
  </si>
  <si>
    <t>086-18-000021</t>
  </si>
  <si>
    <t>Construction of roads and footpath at Marathalli ward no 86</t>
  </si>
  <si>
    <t>The Executive Engineer-5, KRIDL</t>
  </si>
  <si>
    <t>P3296</t>
  </si>
  <si>
    <t>14th Finance Commission Works - Road and Footpath Maintenance</t>
  </si>
  <si>
    <t>February</t>
  </si>
  <si>
    <t>086-18-000060</t>
  </si>
  <si>
    <t xml:space="preserve">Providing UPS Batteries and Electrical works for Indira Canteen in Mahadevapura Zone Ward No -86 Marhahalli </t>
  </si>
  <si>
    <t xml:space="preserve">KRIDL </t>
  </si>
  <si>
    <t>086-17-000011</t>
  </si>
  <si>
    <t>Desilting of Drains at Ashwath Nagara Sanjay Nagara Manjunathanagara and Yamaluru in Ward No 86</t>
  </si>
  <si>
    <t>K MANJU</t>
  </si>
  <si>
    <t>March</t>
  </si>
  <si>
    <t>086-18-000019</t>
  </si>
  <si>
    <t>Providing drinking water at Marathalli ward no 86</t>
  </si>
  <si>
    <t>Drinking Water</t>
  </si>
  <si>
    <t>P3293</t>
  </si>
  <si>
    <t>14th Finance Commission Works - Drinking Water</t>
  </si>
  <si>
    <t>086-17-000035</t>
  </si>
  <si>
    <t>Engagement of Gangman and Hiring of Tractor Tippers for cleaning and Maintenance of road side drains and other cleaning works in works in ward no 86</t>
  </si>
  <si>
    <t>N.S.PRASAD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</si>
</sst>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pane ySplit="1" topLeftCell="A2" activePane="bottomLeft" state="frozen"/>
      <selection activeCell="H1" sqref="H1"/>
      <selection pane="bottomLeft" activeCell="A2" sqref="A2:XFD2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1819</v>
      </c>
      <c r="B2" s="9" t="s">
        <v>33</v>
      </c>
      <c r="C2" s="10">
        <v>43257</v>
      </c>
      <c r="D2" s="11">
        <v>86</v>
      </c>
      <c r="E2" s="12" t="s">
        <v>34</v>
      </c>
      <c r="F2" s="12" t="s">
        <v>34</v>
      </c>
      <c r="G2" s="12" t="s">
        <v>35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"000"</f>
        <v>000</v>
      </c>
      <c r="M2" s="10">
        <v>83</v>
      </c>
      <c r="N2" s="11" t="str">
        <f>"000059"</f>
        <v>000059</v>
      </c>
      <c r="O2" s="10">
        <v>42612</v>
      </c>
      <c r="P2" s="11" t="str">
        <f>"000351"</f>
        <v>000351</v>
      </c>
      <c r="Q2" s="10">
        <v>42621</v>
      </c>
      <c r="R2" s="11">
        <v>13</v>
      </c>
      <c r="S2" s="11" t="str">
        <f>"002111"</f>
        <v>002111</v>
      </c>
      <c r="T2" s="10">
        <v>43253</v>
      </c>
      <c r="U2" s="14">
        <v>20.0274</v>
      </c>
      <c r="V2" s="14">
        <v>2.61307</v>
      </c>
      <c r="W2" s="14">
        <v>17.41433</v>
      </c>
      <c r="X2" s="11">
        <v>71</v>
      </c>
      <c r="Y2" s="10">
        <v>43257</v>
      </c>
      <c r="Z2" s="11">
        <v>9845990172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0.20027400000000001</v>
      </c>
      <c r="AG2" s="11" t="s">
        <v>44</v>
      </c>
    </row>
    <row r="3" spans="1:33" x14ac:dyDescent="0.2">
      <c r="A3" s="8">
        <v>1820</v>
      </c>
      <c r="B3" s="9" t="s">
        <v>33</v>
      </c>
      <c r="C3" s="10">
        <v>43257</v>
      </c>
      <c r="D3" s="11">
        <v>86</v>
      </c>
      <c r="E3" s="12" t="s">
        <v>34</v>
      </c>
      <c r="F3" s="12" t="s">
        <v>34</v>
      </c>
      <c r="G3" s="12" t="s">
        <v>35</v>
      </c>
      <c r="H3" s="12" t="s">
        <v>35</v>
      </c>
      <c r="I3" s="11" t="s">
        <v>45</v>
      </c>
      <c r="J3" s="12" t="s">
        <v>46</v>
      </c>
      <c r="K3" s="13" t="s">
        <v>38</v>
      </c>
      <c r="L3" s="11" t="str">
        <f>"000142"</f>
        <v>000142</v>
      </c>
      <c r="M3" s="10">
        <v>43127</v>
      </c>
      <c r="N3" s="11" t="str">
        <f>"000013"</f>
        <v>000013</v>
      </c>
      <c r="O3" s="10">
        <v>43222</v>
      </c>
      <c r="P3" s="11" t="str">
        <f>"000044"</f>
        <v>000044</v>
      </c>
      <c r="Q3" s="10">
        <v>43222</v>
      </c>
      <c r="R3" s="11">
        <v>17</v>
      </c>
      <c r="S3" s="11" t="str">
        <f>"002025"</f>
        <v>002025</v>
      </c>
      <c r="T3" s="10">
        <v>43248</v>
      </c>
      <c r="U3" s="14">
        <v>99.955309999999997</v>
      </c>
      <c r="V3" s="14">
        <v>9.9</v>
      </c>
      <c r="W3" s="14">
        <v>90.055310000000006</v>
      </c>
      <c r="X3" s="11">
        <v>72</v>
      </c>
      <c r="Y3" s="10">
        <v>43257</v>
      </c>
      <c r="Z3" s="11">
        <v>9480828222</v>
      </c>
      <c r="AA3" s="12" t="s">
        <v>47</v>
      </c>
      <c r="AB3" s="11" t="s">
        <v>48</v>
      </c>
      <c r="AC3" s="12" t="s">
        <v>49</v>
      </c>
      <c r="AD3" s="11" t="s">
        <v>42</v>
      </c>
      <c r="AE3" s="12" t="s">
        <v>43</v>
      </c>
      <c r="AF3" s="14">
        <v>0.99955309999999997</v>
      </c>
      <c r="AG3" s="11" t="s">
        <v>50</v>
      </c>
    </row>
    <row r="4" spans="1:33" x14ac:dyDescent="0.2">
      <c r="A4" s="8">
        <v>2031</v>
      </c>
      <c r="B4" s="9" t="s">
        <v>33</v>
      </c>
      <c r="C4" s="10">
        <v>43262</v>
      </c>
      <c r="D4" s="11">
        <v>86</v>
      </c>
      <c r="E4" s="12" t="s">
        <v>34</v>
      </c>
      <c r="F4" s="12" t="s">
        <v>34</v>
      </c>
      <c r="G4" s="12" t="s">
        <v>35</v>
      </c>
      <c r="H4" s="12" t="s">
        <v>35</v>
      </c>
      <c r="I4" s="11" t="s">
        <v>51</v>
      </c>
      <c r="J4" s="12" t="s">
        <v>52</v>
      </c>
      <c r="K4" s="13" t="s">
        <v>53</v>
      </c>
      <c r="L4" s="11" t="str">
        <f>"000"</f>
        <v>000</v>
      </c>
      <c r="M4" s="10">
        <v>84</v>
      </c>
      <c r="N4" s="11" t="str">
        <f>"000058"</f>
        <v>000058</v>
      </c>
      <c r="O4" s="10">
        <v>42612</v>
      </c>
      <c r="P4" s="11" t="str">
        <f>"000350"</f>
        <v>000350</v>
      </c>
      <c r="Q4" s="10">
        <v>42621</v>
      </c>
      <c r="R4" s="11">
        <v>13</v>
      </c>
      <c r="S4" s="11" t="str">
        <f>"002318"</f>
        <v>002318</v>
      </c>
      <c r="T4" s="10">
        <v>43258</v>
      </c>
      <c r="U4" s="14">
        <v>20.332439999999998</v>
      </c>
      <c r="V4" s="14">
        <v>2.6475499999999998</v>
      </c>
      <c r="W4" s="14">
        <v>17.684889999999999</v>
      </c>
      <c r="X4" s="11">
        <v>80</v>
      </c>
      <c r="Y4" s="10">
        <v>43262</v>
      </c>
      <c r="Z4" s="11">
        <v>9845990172</v>
      </c>
      <c r="AA4" s="12" t="s">
        <v>39</v>
      </c>
      <c r="AB4" s="11" t="s">
        <v>40</v>
      </c>
      <c r="AC4" s="12" t="s">
        <v>41</v>
      </c>
      <c r="AD4" s="11" t="s">
        <v>42</v>
      </c>
      <c r="AE4" s="12" t="s">
        <v>43</v>
      </c>
      <c r="AF4" s="14">
        <v>0.20332439999999999</v>
      </c>
      <c r="AG4" s="11" t="s">
        <v>44</v>
      </c>
    </row>
    <row r="5" spans="1:33" x14ac:dyDescent="0.2">
      <c r="A5" s="8">
        <v>2404</v>
      </c>
      <c r="B5" s="9" t="s">
        <v>33</v>
      </c>
      <c r="C5" s="10">
        <v>43271</v>
      </c>
      <c r="D5" s="11">
        <v>86</v>
      </c>
      <c r="E5" s="12" t="s">
        <v>34</v>
      </c>
      <c r="F5" s="12" t="s">
        <v>34</v>
      </c>
      <c r="G5" s="12" t="s">
        <v>35</v>
      </c>
      <c r="H5" s="12" t="s">
        <v>35</v>
      </c>
      <c r="I5" s="11" t="s">
        <v>54</v>
      </c>
      <c r="J5" s="12" t="s">
        <v>55</v>
      </c>
      <c r="K5" s="13" t="s">
        <v>56</v>
      </c>
      <c r="L5" s="11" t="str">
        <f>"000342"</f>
        <v>000342</v>
      </c>
      <c r="M5" s="10">
        <v>42802</v>
      </c>
      <c r="N5" s="11" t="str">
        <f>"000027"</f>
        <v>000027</v>
      </c>
      <c r="O5" s="10">
        <v>42894</v>
      </c>
      <c r="P5" s="11" t="str">
        <f>"000160"</f>
        <v>000160</v>
      </c>
      <c r="Q5" s="10">
        <v>42916</v>
      </c>
      <c r="R5" s="11">
        <v>17</v>
      </c>
      <c r="S5" s="11" t="str">
        <f>""</f>
        <v/>
      </c>
      <c r="T5" s="10"/>
      <c r="U5" s="14">
        <v>18.44463</v>
      </c>
      <c r="V5" s="14">
        <v>1.71644</v>
      </c>
      <c r="W5" s="14">
        <v>16.728190000000001</v>
      </c>
      <c r="X5" s="11">
        <v>95</v>
      </c>
      <c r="Y5" s="10">
        <v>43271</v>
      </c>
      <c r="Z5" s="11">
        <v>9902410446</v>
      </c>
      <c r="AA5" s="12" t="s">
        <v>57</v>
      </c>
      <c r="AB5" s="11" t="s">
        <v>58</v>
      </c>
      <c r="AC5" s="12" t="s">
        <v>59</v>
      </c>
      <c r="AD5" s="11" t="s">
        <v>42</v>
      </c>
      <c r="AE5" s="12" t="s">
        <v>43</v>
      </c>
      <c r="AF5" s="14">
        <v>0.18444630000000001</v>
      </c>
      <c r="AG5" s="11" t="s">
        <v>44</v>
      </c>
    </row>
    <row r="6" spans="1:33" x14ac:dyDescent="0.2">
      <c r="A6" s="8">
        <v>2405</v>
      </c>
      <c r="B6" s="9" t="s">
        <v>33</v>
      </c>
      <c r="C6" s="10">
        <v>43271</v>
      </c>
      <c r="D6" s="11">
        <v>86</v>
      </c>
      <c r="E6" s="12" t="s">
        <v>34</v>
      </c>
      <c r="F6" s="12" t="s">
        <v>34</v>
      </c>
      <c r="G6" s="12" t="s">
        <v>35</v>
      </c>
      <c r="H6" s="12" t="s">
        <v>35</v>
      </c>
      <c r="I6" s="11" t="s">
        <v>60</v>
      </c>
      <c r="J6" s="12" t="s">
        <v>61</v>
      </c>
      <c r="K6" s="13" t="s">
        <v>38</v>
      </c>
      <c r="L6" s="11" t="str">
        <f>"000033"</f>
        <v>000033</v>
      </c>
      <c r="M6" s="10">
        <v>43258</v>
      </c>
      <c r="N6" s="11" t="str">
        <f>"000019"</f>
        <v>000019</v>
      </c>
      <c r="O6" s="10">
        <v>43258</v>
      </c>
      <c r="P6" s="11" t="str">
        <f>"000065"</f>
        <v>000065</v>
      </c>
      <c r="Q6" s="10">
        <v>43258</v>
      </c>
      <c r="R6" s="11">
        <v>17</v>
      </c>
      <c r="S6" s="11" t="str">
        <f>"002671"</f>
        <v>002671</v>
      </c>
      <c r="T6" s="10">
        <v>43269</v>
      </c>
      <c r="U6" s="14">
        <v>33.202060000000003</v>
      </c>
      <c r="V6" s="14">
        <v>2.97872</v>
      </c>
      <c r="W6" s="14">
        <v>30.22334</v>
      </c>
      <c r="X6" s="11">
        <v>95</v>
      </c>
      <c r="Y6" s="10">
        <v>43271</v>
      </c>
      <c r="Z6" s="11">
        <v>9480828222</v>
      </c>
      <c r="AA6" s="12" t="s">
        <v>62</v>
      </c>
      <c r="AB6" s="11" t="s">
        <v>58</v>
      </c>
      <c r="AC6" s="12" t="s">
        <v>59</v>
      </c>
      <c r="AD6" s="11" t="s">
        <v>42</v>
      </c>
      <c r="AE6" s="12" t="s">
        <v>43</v>
      </c>
      <c r="AF6" s="14">
        <v>0.33202060000000005</v>
      </c>
      <c r="AG6" s="11" t="s">
        <v>63</v>
      </c>
    </row>
    <row r="7" spans="1:33" x14ac:dyDescent="0.2">
      <c r="A7" s="8">
        <v>2711</v>
      </c>
      <c r="B7" s="9" t="s">
        <v>33</v>
      </c>
      <c r="C7" s="10">
        <v>43278</v>
      </c>
      <c r="D7" s="11">
        <v>86</v>
      </c>
      <c r="E7" s="12" t="s">
        <v>34</v>
      </c>
      <c r="F7" s="12" t="s">
        <v>34</v>
      </c>
      <c r="G7" s="12" t="s">
        <v>35</v>
      </c>
      <c r="H7" s="12" t="s">
        <v>35</v>
      </c>
      <c r="I7" s="11" t="s">
        <v>64</v>
      </c>
      <c r="J7" s="12" t="s">
        <v>65</v>
      </c>
      <c r="K7" s="13" t="s">
        <v>53</v>
      </c>
      <c r="L7" s="11" t="str">
        <f>"000143"</f>
        <v>000143</v>
      </c>
      <c r="M7" s="10">
        <v>43127</v>
      </c>
      <c r="N7" s="11" t="str">
        <f>"000014"</f>
        <v>000014</v>
      </c>
      <c r="O7" s="10">
        <v>43223</v>
      </c>
      <c r="P7" s="11" t="str">
        <f>"000045"</f>
        <v>000045</v>
      </c>
      <c r="Q7" s="10">
        <v>43223</v>
      </c>
      <c r="R7" s="11">
        <v>17</v>
      </c>
      <c r="S7" s="11" t="str">
        <f>"003046"</f>
        <v>003046</v>
      </c>
      <c r="T7" s="10">
        <v>43277</v>
      </c>
      <c r="U7" s="14">
        <v>99.964370000000002</v>
      </c>
      <c r="V7" s="14">
        <v>9.8788599999999995</v>
      </c>
      <c r="W7" s="14">
        <v>90.085509999999999</v>
      </c>
      <c r="X7" s="11">
        <v>102</v>
      </c>
      <c r="Y7" s="10">
        <v>43278</v>
      </c>
      <c r="Z7" s="11">
        <v>9480828222</v>
      </c>
      <c r="AA7" s="12" t="s">
        <v>66</v>
      </c>
      <c r="AB7" s="11" t="s">
        <v>48</v>
      </c>
      <c r="AC7" s="12" t="s">
        <v>49</v>
      </c>
      <c r="AD7" s="11" t="s">
        <v>42</v>
      </c>
      <c r="AE7" s="12" t="s">
        <v>43</v>
      </c>
      <c r="AF7" s="14">
        <v>0.99964370000000002</v>
      </c>
      <c r="AG7" s="11" t="s">
        <v>50</v>
      </c>
    </row>
    <row r="8" spans="1:33" x14ac:dyDescent="0.2">
      <c r="A8" s="8">
        <v>3070</v>
      </c>
      <c r="B8" s="9" t="s">
        <v>67</v>
      </c>
      <c r="C8" s="10">
        <v>43287</v>
      </c>
      <c r="D8" s="11">
        <v>86</v>
      </c>
      <c r="E8" s="12" t="s">
        <v>34</v>
      </c>
      <c r="F8" s="12" t="s">
        <v>34</v>
      </c>
      <c r="G8" s="12" t="s">
        <v>35</v>
      </c>
      <c r="H8" s="12" t="s">
        <v>35</v>
      </c>
      <c r="I8" s="11" t="s">
        <v>68</v>
      </c>
      <c r="J8" s="12" t="s">
        <v>69</v>
      </c>
      <c r="K8" s="13" t="s">
        <v>53</v>
      </c>
      <c r="L8" s="11" t="str">
        <f>"000078"</f>
        <v>000078</v>
      </c>
      <c r="M8" s="10">
        <v>42406</v>
      </c>
      <c r="N8" s="11" t="str">
        <f>"000088"</f>
        <v>000088</v>
      </c>
      <c r="O8" s="10">
        <v>42700</v>
      </c>
      <c r="P8" s="11" t="str">
        <f>"000437"</f>
        <v>000437</v>
      </c>
      <c r="Q8" s="10">
        <v>42703</v>
      </c>
      <c r="R8" s="11">
        <v>16</v>
      </c>
      <c r="S8" s="11" t="str">
        <f>"003263"</f>
        <v>003263</v>
      </c>
      <c r="T8" s="10">
        <v>43283</v>
      </c>
      <c r="U8" s="14">
        <v>7.7124699999999997</v>
      </c>
      <c r="V8" s="14">
        <v>0.97648000000000001</v>
      </c>
      <c r="W8" s="14">
        <v>6.7359900000000001</v>
      </c>
      <c r="X8" s="11">
        <v>113</v>
      </c>
      <c r="Y8" s="10">
        <v>43287</v>
      </c>
      <c r="Z8" s="11">
        <v>9535132096</v>
      </c>
      <c r="AA8" s="12" t="s">
        <v>70</v>
      </c>
      <c r="AB8" s="11" t="s">
        <v>40</v>
      </c>
      <c r="AC8" s="12" t="s">
        <v>41</v>
      </c>
      <c r="AD8" s="11" t="s">
        <v>42</v>
      </c>
      <c r="AE8" s="12" t="s">
        <v>43</v>
      </c>
      <c r="AF8" s="14">
        <v>7.712469999999999E-2</v>
      </c>
      <c r="AG8" s="11" t="s">
        <v>44</v>
      </c>
    </row>
    <row r="9" spans="1:33" x14ac:dyDescent="0.2">
      <c r="A9" s="8">
        <v>3315</v>
      </c>
      <c r="B9" s="9" t="s">
        <v>67</v>
      </c>
      <c r="C9" s="10">
        <v>43297</v>
      </c>
      <c r="D9" s="11">
        <v>86</v>
      </c>
      <c r="E9" s="12" t="s">
        <v>34</v>
      </c>
      <c r="F9" s="12" t="s">
        <v>34</v>
      </c>
      <c r="G9" s="12" t="s">
        <v>35</v>
      </c>
      <c r="H9" s="12" t="s">
        <v>35</v>
      </c>
      <c r="I9" s="11" t="s">
        <v>71</v>
      </c>
      <c r="J9" s="12" t="s">
        <v>72</v>
      </c>
      <c r="K9" s="13" t="s">
        <v>38</v>
      </c>
      <c r="L9" s="11" t="str">
        <f>"000074"</f>
        <v>000074</v>
      </c>
      <c r="M9" s="10">
        <v>42510</v>
      </c>
      <c r="N9" s="11" t="str">
        <f>"000086"</f>
        <v>000086</v>
      </c>
      <c r="O9" s="10">
        <v>42700</v>
      </c>
      <c r="P9" s="11" t="str">
        <f>"000433"</f>
        <v>000433</v>
      </c>
      <c r="Q9" s="10">
        <v>42703</v>
      </c>
      <c r="R9" s="11">
        <v>16</v>
      </c>
      <c r="S9" s="11" t="str">
        <f>"003708"</f>
        <v>003708</v>
      </c>
      <c r="T9" s="10">
        <v>43293</v>
      </c>
      <c r="U9" s="14">
        <v>19.88241</v>
      </c>
      <c r="V9" s="14">
        <v>2.6166900000000002</v>
      </c>
      <c r="W9" s="14">
        <v>17.265720000000002</v>
      </c>
      <c r="X9" s="11">
        <v>125</v>
      </c>
      <c r="Y9" s="10">
        <v>43297</v>
      </c>
      <c r="Z9" s="11">
        <v>9731765818</v>
      </c>
      <c r="AA9" s="12" t="s">
        <v>73</v>
      </c>
      <c r="AB9" s="11" t="s">
        <v>40</v>
      </c>
      <c r="AC9" s="12" t="s">
        <v>41</v>
      </c>
      <c r="AD9" s="11" t="s">
        <v>42</v>
      </c>
      <c r="AE9" s="12" t="s">
        <v>43</v>
      </c>
      <c r="AF9" s="14">
        <v>0.1988241</v>
      </c>
      <c r="AG9" s="11" t="s">
        <v>44</v>
      </c>
    </row>
    <row r="10" spans="1:33" x14ac:dyDescent="0.2">
      <c r="A10" s="8">
        <v>4112</v>
      </c>
      <c r="B10" s="9" t="s">
        <v>67</v>
      </c>
      <c r="C10" s="10">
        <v>43308</v>
      </c>
      <c r="D10" s="11">
        <v>86</v>
      </c>
      <c r="E10" s="12" t="s">
        <v>34</v>
      </c>
      <c r="F10" s="12" t="s">
        <v>34</v>
      </c>
      <c r="G10" s="12" t="s">
        <v>35</v>
      </c>
      <c r="H10" s="12" t="s">
        <v>35</v>
      </c>
      <c r="I10" s="11" t="s">
        <v>74</v>
      </c>
      <c r="J10" s="12" t="s">
        <v>75</v>
      </c>
      <c r="K10" s="13" t="s">
        <v>53</v>
      </c>
      <c r="L10" s="11" t="str">
        <f>"000010"</f>
        <v>000010</v>
      </c>
      <c r="M10" s="10">
        <v>42625</v>
      </c>
      <c r="N10" s="11" t="str">
        <f>"000031"</f>
        <v>000031</v>
      </c>
      <c r="O10" s="10">
        <v>43019</v>
      </c>
      <c r="P10" s="11" t="str">
        <f>"000031"</f>
        <v>000031</v>
      </c>
      <c r="Q10" s="10">
        <v>43019</v>
      </c>
      <c r="R10" s="11">
        <v>16</v>
      </c>
      <c r="S10" s="11" t="str">
        <f>"004563"</f>
        <v>004563</v>
      </c>
      <c r="T10" s="10">
        <v>43313</v>
      </c>
      <c r="U10" s="14">
        <v>4.2827200000000003</v>
      </c>
      <c r="V10" s="14">
        <v>0.52849999999999997</v>
      </c>
      <c r="W10" s="14">
        <v>3.7542200000000001</v>
      </c>
      <c r="X10" s="11">
        <v>146</v>
      </c>
      <c r="Y10" s="10">
        <v>43308</v>
      </c>
      <c r="Z10" s="11">
        <v>9980452347</v>
      </c>
      <c r="AA10" s="12" t="s">
        <v>76</v>
      </c>
      <c r="AB10" s="11" t="s">
        <v>77</v>
      </c>
      <c r="AC10" s="12" t="s">
        <v>78</v>
      </c>
      <c r="AD10" s="11" t="s">
        <v>79</v>
      </c>
      <c r="AE10" s="12" t="s">
        <v>80</v>
      </c>
      <c r="AF10" s="14">
        <v>4.2827200000000003E-2</v>
      </c>
      <c r="AG10" s="11" t="s">
        <v>44</v>
      </c>
    </row>
    <row r="11" spans="1:33" x14ac:dyDescent="0.2">
      <c r="A11" s="8">
        <v>4113</v>
      </c>
      <c r="B11" s="9" t="s">
        <v>67</v>
      </c>
      <c r="C11" s="10">
        <v>43308</v>
      </c>
      <c r="D11" s="11">
        <v>86</v>
      </c>
      <c r="E11" s="12" t="s">
        <v>34</v>
      </c>
      <c r="F11" s="12" t="s">
        <v>34</v>
      </c>
      <c r="G11" s="12" t="s">
        <v>35</v>
      </c>
      <c r="H11" s="12" t="s">
        <v>35</v>
      </c>
      <c r="I11" s="11" t="s">
        <v>74</v>
      </c>
      <c r="J11" s="12" t="s">
        <v>75</v>
      </c>
      <c r="K11" s="13" t="s">
        <v>53</v>
      </c>
      <c r="L11" s="11" t="str">
        <f>"000010"</f>
        <v>000010</v>
      </c>
      <c r="M11" s="10">
        <v>42625</v>
      </c>
      <c r="N11" s="11" t="str">
        <f>"000031"</f>
        <v>000031</v>
      </c>
      <c r="O11" s="10">
        <v>43019</v>
      </c>
      <c r="P11" s="11" t="str">
        <f>"000031"</f>
        <v>000031</v>
      </c>
      <c r="Q11" s="10">
        <v>43019</v>
      </c>
      <c r="R11" s="11">
        <v>16</v>
      </c>
      <c r="S11" s="11" t="str">
        <f>"004563"</f>
        <v>004563</v>
      </c>
      <c r="T11" s="10">
        <v>43313</v>
      </c>
      <c r="U11" s="14">
        <v>10.8034</v>
      </c>
      <c r="V11" s="14">
        <v>1.34043</v>
      </c>
      <c r="W11" s="14">
        <v>9.4629700000000003</v>
      </c>
      <c r="X11" s="11">
        <v>146</v>
      </c>
      <c r="Y11" s="10">
        <v>43308</v>
      </c>
      <c r="Z11" s="11">
        <v>9980452347</v>
      </c>
      <c r="AA11" s="12" t="s">
        <v>76</v>
      </c>
      <c r="AB11" s="11" t="s">
        <v>77</v>
      </c>
      <c r="AC11" s="12" t="s">
        <v>78</v>
      </c>
      <c r="AD11" s="11" t="s">
        <v>79</v>
      </c>
      <c r="AE11" s="12" t="s">
        <v>80</v>
      </c>
      <c r="AF11" s="14">
        <v>0.10803400000000001</v>
      </c>
      <c r="AG11" s="11" t="s">
        <v>44</v>
      </c>
    </row>
    <row r="12" spans="1:33" x14ac:dyDescent="0.2">
      <c r="A12" s="8">
        <v>4494</v>
      </c>
      <c r="B12" s="9" t="s">
        <v>81</v>
      </c>
      <c r="C12" s="10">
        <v>43318</v>
      </c>
      <c r="D12" s="11">
        <v>86</v>
      </c>
      <c r="E12" s="12" t="s">
        <v>34</v>
      </c>
      <c r="F12" s="12" t="s">
        <v>34</v>
      </c>
      <c r="G12" s="12" t="s">
        <v>35</v>
      </c>
      <c r="H12" s="12" t="s">
        <v>35</v>
      </c>
      <c r="I12" s="11" t="s">
        <v>74</v>
      </c>
      <c r="J12" s="12" t="s">
        <v>75</v>
      </c>
      <c r="K12" s="13" t="s">
        <v>53</v>
      </c>
      <c r="L12" s="11" t="str">
        <f>"000010"</f>
        <v>000010</v>
      </c>
      <c r="M12" s="10">
        <v>42625</v>
      </c>
      <c r="N12" s="11" t="str">
        <f>"000031"</f>
        <v>000031</v>
      </c>
      <c r="O12" s="10">
        <v>43019</v>
      </c>
      <c r="P12" s="11" t="str">
        <f>"000031"</f>
        <v>000031</v>
      </c>
      <c r="Q12" s="10">
        <v>43019</v>
      </c>
      <c r="R12" s="11">
        <v>16</v>
      </c>
      <c r="S12" s="11" t="str">
        <f>"004563"</f>
        <v>004563</v>
      </c>
      <c r="T12" s="10">
        <v>43313</v>
      </c>
      <c r="U12" s="14">
        <v>8.8227700000000002</v>
      </c>
      <c r="V12" s="14">
        <v>1.0895999999999999</v>
      </c>
      <c r="W12" s="14">
        <v>7.7331700000000003</v>
      </c>
      <c r="X12" s="11">
        <v>157</v>
      </c>
      <c r="Y12" s="10">
        <v>43318</v>
      </c>
      <c r="Z12" s="11">
        <v>9980452347</v>
      </c>
      <c r="AA12" s="12" t="s">
        <v>76</v>
      </c>
      <c r="AB12" s="11" t="s">
        <v>77</v>
      </c>
      <c r="AC12" s="12" t="s">
        <v>78</v>
      </c>
      <c r="AD12" s="11" t="s">
        <v>79</v>
      </c>
      <c r="AE12" s="12" t="s">
        <v>80</v>
      </c>
      <c r="AF12" s="14">
        <v>8.8227700000000006E-2</v>
      </c>
      <c r="AG12" s="11" t="s">
        <v>44</v>
      </c>
    </row>
    <row r="13" spans="1:33" x14ac:dyDescent="0.2">
      <c r="A13" s="8">
        <v>4828</v>
      </c>
      <c r="B13" s="9" t="s">
        <v>81</v>
      </c>
      <c r="C13" s="10">
        <v>43326</v>
      </c>
      <c r="D13" s="11">
        <v>86</v>
      </c>
      <c r="E13" s="12" t="s">
        <v>34</v>
      </c>
      <c r="F13" s="12" t="s">
        <v>34</v>
      </c>
      <c r="G13" s="12" t="s">
        <v>35</v>
      </c>
      <c r="H13" s="12" t="s">
        <v>35</v>
      </c>
      <c r="I13" s="11" t="s">
        <v>82</v>
      </c>
      <c r="J13" s="12" t="s">
        <v>83</v>
      </c>
      <c r="K13" s="13" t="s">
        <v>84</v>
      </c>
      <c r="L13" s="11" t="str">
        <f>"000180"</f>
        <v>000180</v>
      </c>
      <c r="M13" s="10">
        <v>42461</v>
      </c>
      <c r="N13" s="11" t="str">
        <f>"000082"</f>
        <v>000082</v>
      </c>
      <c r="O13" s="10">
        <v>42700</v>
      </c>
      <c r="P13" s="11" t="str">
        <f>"000638"</f>
        <v>000638</v>
      </c>
      <c r="Q13" s="10">
        <v>42809</v>
      </c>
      <c r="R13" s="11">
        <v>15</v>
      </c>
      <c r="S13" s="11" t="str">
        <f>"004898"</f>
        <v>004898</v>
      </c>
      <c r="T13" s="10">
        <v>43318</v>
      </c>
      <c r="U13" s="14">
        <v>9.4591899999999995</v>
      </c>
      <c r="V13" s="14">
        <v>1.08891</v>
      </c>
      <c r="W13" s="14">
        <v>8.3702799999999993</v>
      </c>
      <c r="X13" s="11">
        <v>170</v>
      </c>
      <c r="Y13" s="10">
        <v>43326</v>
      </c>
      <c r="Z13" s="11">
        <v>9341218941</v>
      </c>
      <c r="AA13" s="12" t="s">
        <v>85</v>
      </c>
      <c r="AB13" s="11" t="s">
        <v>40</v>
      </c>
      <c r="AC13" s="12" t="s">
        <v>41</v>
      </c>
      <c r="AD13" s="11" t="s">
        <v>42</v>
      </c>
      <c r="AE13" s="12" t="s">
        <v>43</v>
      </c>
      <c r="AF13" s="14">
        <v>9.4591899999999993E-2</v>
      </c>
      <c r="AG13" s="11" t="s">
        <v>44</v>
      </c>
    </row>
    <row r="14" spans="1:33" x14ac:dyDescent="0.2">
      <c r="A14" s="8">
        <v>4829</v>
      </c>
      <c r="B14" s="9" t="s">
        <v>81</v>
      </c>
      <c r="C14" s="10">
        <v>43326</v>
      </c>
      <c r="D14" s="11">
        <v>86</v>
      </c>
      <c r="E14" s="12" t="s">
        <v>34</v>
      </c>
      <c r="F14" s="12" t="s">
        <v>34</v>
      </c>
      <c r="G14" s="12" t="s">
        <v>35</v>
      </c>
      <c r="H14" s="12" t="s">
        <v>35</v>
      </c>
      <c r="I14" s="11" t="s">
        <v>86</v>
      </c>
      <c r="J14" s="12" t="s">
        <v>87</v>
      </c>
      <c r="K14" s="13" t="s">
        <v>53</v>
      </c>
      <c r="L14" s="11" t="str">
        <f>"000143"</f>
        <v>000143</v>
      </c>
      <c r="M14" s="10">
        <v>42457</v>
      </c>
      <c r="N14" s="11" t="str">
        <f>"000129"</f>
        <v>000129</v>
      </c>
      <c r="O14" s="10">
        <v>42794</v>
      </c>
      <c r="P14" s="11" t="str">
        <f>"000625"</f>
        <v>000625</v>
      </c>
      <c r="Q14" s="10">
        <v>42807</v>
      </c>
      <c r="R14" s="11">
        <v>16</v>
      </c>
      <c r="S14" s="11" t="str">
        <f>"005052"</f>
        <v>005052</v>
      </c>
      <c r="T14" s="10">
        <v>43322</v>
      </c>
      <c r="U14" s="14">
        <v>32.345100000000002</v>
      </c>
      <c r="V14" s="14">
        <v>4.1499800000000002</v>
      </c>
      <c r="W14" s="14">
        <v>28.195119999999999</v>
      </c>
      <c r="X14" s="11">
        <v>170</v>
      </c>
      <c r="Y14" s="10">
        <v>43326</v>
      </c>
      <c r="Z14" s="11">
        <v>9449458999</v>
      </c>
      <c r="AA14" s="12" t="s">
        <v>88</v>
      </c>
      <c r="AB14" s="11" t="s">
        <v>89</v>
      </c>
      <c r="AC14" s="12" t="s">
        <v>90</v>
      </c>
      <c r="AD14" s="11" t="s">
        <v>42</v>
      </c>
      <c r="AE14" s="12" t="s">
        <v>43</v>
      </c>
      <c r="AF14" s="14">
        <v>0.32345100000000004</v>
      </c>
      <c r="AG14" s="11" t="s">
        <v>44</v>
      </c>
    </row>
    <row r="15" spans="1:33" x14ac:dyDescent="0.2">
      <c r="A15" s="8">
        <v>5257</v>
      </c>
      <c r="B15" s="9" t="s">
        <v>91</v>
      </c>
      <c r="C15" s="10">
        <v>43346</v>
      </c>
      <c r="D15" s="11">
        <v>86</v>
      </c>
      <c r="E15" s="12" t="s">
        <v>34</v>
      </c>
      <c r="F15" s="12" t="s">
        <v>34</v>
      </c>
      <c r="G15" s="12" t="s">
        <v>35</v>
      </c>
      <c r="H15" s="12" t="s">
        <v>35</v>
      </c>
      <c r="I15" s="11" t="s">
        <v>92</v>
      </c>
      <c r="J15" s="12" t="s">
        <v>93</v>
      </c>
      <c r="K15" s="13" t="s">
        <v>53</v>
      </c>
      <c r="L15" s="11" t="str">
        <f>"000348"</f>
        <v>000348</v>
      </c>
      <c r="M15" s="10">
        <v>42803</v>
      </c>
      <c r="N15" s="11" t="str">
        <f>"000035"</f>
        <v>000035</v>
      </c>
      <c r="O15" s="10">
        <v>42914</v>
      </c>
      <c r="P15" s="11" t="str">
        <f>"000186"</f>
        <v>000186</v>
      </c>
      <c r="Q15" s="10">
        <v>42916</v>
      </c>
      <c r="R15" s="11">
        <v>17</v>
      </c>
      <c r="S15" s="11" t="str">
        <f>"005511"</f>
        <v>005511</v>
      </c>
      <c r="T15" s="10">
        <v>43341</v>
      </c>
      <c r="U15" s="14">
        <v>9.4339300000000001</v>
      </c>
      <c r="V15" s="14">
        <v>1.06603</v>
      </c>
      <c r="W15" s="14">
        <v>8.3679000000000006</v>
      </c>
      <c r="X15" s="11">
        <v>189</v>
      </c>
      <c r="Y15" s="10">
        <v>43346</v>
      </c>
      <c r="Z15" s="11">
        <v>9731060516</v>
      </c>
      <c r="AA15" s="12" t="s">
        <v>94</v>
      </c>
      <c r="AB15" s="11" t="s">
        <v>40</v>
      </c>
      <c r="AC15" s="12" t="s">
        <v>41</v>
      </c>
      <c r="AD15" s="11" t="s">
        <v>42</v>
      </c>
      <c r="AE15" s="12" t="s">
        <v>43</v>
      </c>
      <c r="AF15" s="14">
        <f t="shared" ref="AF15:AF24" si="0">U15/100</f>
        <v>9.4339300000000001E-2</v>
      </c>
      <c r="AG15" s="11" t="s">
        <v>44</v>
      </c>
    </row>
    <row r="16" spans="1:33" x14ac:dyDescent="0.2">
      <c r="A16" s="8">
        <v>5672</v>
      </c>
      <c r="B16" s="9" t="s">
        <v>91</v>
      </c>
      <c r="C16" s="10">
        <v>43370</v>
      </c>
      <c r="D16" s="11">
        <v>86</v>
      </c>
      <c r="E16" s="12" t="s">
        <v>34</v>
      </c>
      <c r="F16" s="12" t="s">
        <v>34</v>
      </c>
      <c r="G16" s="12" t="s">
        <v>35</v>
      </c>
      <c r="H16" s="12" t="s">
        <v>35</v>
      </c>
      <c r="I16" s="11" t="s">
        <v>95</v>
      </c>
      <c r="J16" s="12" t="s">
        <v>96</v>
      </c>
      <c r="K16" s="13" t="s">
        <v>53</v>
      </c>
      <c r="L16" s="11" t="str">
        <f>"000249"</f>
        <v>000249</v>
      </c>
      <c r="M16" s="10">
        <v>40864</v>
      </c>
      <c r="N16" s="11" t="str">
        <f>"000091"</f>
        <v>000091</v>
      </c>
      <c r="O16" s="10">
        <v>42700</v>
      </c>
      <c r="P16" s="11" t="str">
        <f>"000522"</f>
        <v>000522</v>
      </c>
      <c r="Q16" s="10">
        <v>42765</v>
      </c>
      <c r="R16" s="11">
        <v>11</v>
      </c>
      <c r="S16" s="11" t="str">
        <f>"005769"</f>
        <v>005769</v>
      </c>
      <c r="T16" s="10">
        <v>43360</v>
      </c>
      <c r="U16" s="14">
        <v>8.8160799999999995</v>
      </c>
      <c r="V16" s="14">
        <v>1.1212</v>
      </c>
      <c r="W16" s="14">
        <v>7.6948800000000004</v>
      </c>
      <c r="X16" s="11">
        <v>216</v>
      </c>
      <c r="Y16" s="10">
        <v>43370</v>
      </c>
      <c r="Z16" s="11">
        <v>9480828222</v>
      </c>
      <c r="AA16" s="12" t="s">
        <v>97</v>
      </c>
      <c r="AB16" s="11" t="s">
        <v>98</v>
      </c>
      <c r="AC16" s="12" t="s">
        <v>99</v>
      </c>
      <c r="AD16" s="11" t="s">
        <v>42</v>
      </c>
      <c r="AE16" s="12" t="s">
        <v>43</v>
      </c>
      <c r="AF16" s="14">
        <f t="shared" si="0"/>
        <v>8.8160799999999998E-2</v>
      </c>
      <c r="AG16" s="11" t="s">
        <v>44</v>
      </c>
    </row>
    <row r="17" spans="1:33" x14ac:dyDescent="0.2">
      <c r="A17" s="8">
        <v>7239</v>
      </c>
      <c r="B17" s="9" t="s">
        <v>100</v>
      </c>
      <c r="C17" s="10">
        <v>43420</v>
      </c>
      <c r="D17" s="11">
        <v>86</v>
      </c>
      <c r="E17" s="12" t="s">
        <v>34</v>
      </c>
      <c r="F17" s="12" t="s">
        <v>34</v>
      </c>
      <c r="G17" s="12" t="s">
        <v>35</v>
      </c>
      <c r="H17" s="12" t="s">
        <v>35</v>
      </c>
      <c r="I17" s="11" t="s">
        <v>101</v>
      </c>
      <c r="J17" s="12" t="s">
        <v>102</v>
      </c>
      <c r="K17" s="13" t="s">
        <v>103</v>
      </c>
      <c r="L17" s="11" t="str">
        <f>"000101"</f>
        <v>000101</v>
      </c>
      <c r="M17" s="10">
        <v>43395</v>
      </c>
      <c r="N17" s="11" t="str">
        <f>"000027"</f>
        <v>000027</v>
      </c>
      <c r="O17" s="10">
        <v>43395</v>
      </c>
      <c r="P17" s="11" t="str">
        <f>"000169"</f>
        <v>000169</v>
      </c>
      <c r="Q17" s="10">
        <v>43395</v>
      </c>
      <c r="R17" s="11">
        <v>18</v>
      </c>
      <c r="S17" s="11" t="str">
        <f>"007343"</f>
        <v>007343</v>
      </c>
      <c r="T17" s="10">
        <v>43418</v>
      </c>
      <c r="U17" s="14">
        <v>9.9548400000000008</v>
      </c>
      <c r="V17" s="14">
        <v>1.0775699999999999</v>
      </c>
      <c r="W17" s="14">
        <v>8.8772699999999993</v>
      </c>
      <c r="X17" s="11">
        <v>265</v>
      </c>
      <c r="Y17" s="10">
        <v>43420</v>
      </c>
      <c r="Z17" s="11">
        <v>9480828222</v>
      </c>
      <c r="AA17" s="12" t="s">
        <v>104</v>
      </c>
      <c r="AB17" s="11" t="s">
        <v>105</v>
      </c>
      <c r="AC17" s="12" t="s">
        <v>106</v>
      </c>
      <c r="AD17" s="11" t="s">
        <v>42</v>
      </c>
      <c r="AE17" s="12" t="s">
        <v>43</v>
      </c>
      <c r="AF17" s="14">
        <f t="shared" si="0"/>
        <v>9.9548400000000009E-2</v>
      </c>
      <c r="AG17" s="11" t="s">
        <v>63</v>
      </c>
    </row>
    <row r="18" spans="1:33" x14ac:dyDescent="0.2">
      <c r="A18" s="8">
        <v>8362</v>
      </c>
      <c r="B18" s="9" t="s">
        <v>107</v>
      </c>
      <c r="C18" s="10">
        <v>43467</v>
      </c>
      <c r="D18" s="11">
        <v>86</v>
      </c>
      <c r="E18" s="12" t="s">
        <v>34</v>
      </c>
      <c r="F18" s="12" t="s">
        <v>34</v>
      </c>
      <c r="G18" s="12" t="s">
        <v>35</v>
      </c>
      <c r="H18" s="12" t="s">
        <v>35</v>
      </c>
      <c r="I18" s="11" t="s">
        <v>108</v>
      </c>
      <c r="J18" s="12" t="s">
        <v>109</v>
      </c>
      <c r="K18" s="13" t="s">
        <v>110</v>
      </c>
      <c r="L18" s="11" t="str">
        <f>"000174"</f>
        <v>000174</v>
      </c>
      <c r="M18" s="10">
        <v>43421</v>
      </c>
      <c r="N18" s="11" t="str">
        <f>"000030"</f>
        <v>000030</v>
      </c>
      <c r="O18" s="10">
        <v>43421</v>
      </c>
      <c r="P18" s="11" t="str">
        <f>"000180"</f>
        <v>000180</v>
      </c>
      <c r="Q18" s="10">
        <v>43421</v>
      </c>
      <c r="R18" s="11"/>
      <c r="S18" s="11" t="str">
        <f>"008044"</f>
        <v>008044</v>
      </c>
      <c r="T18" s="10">
        <v>43451</v>
      </c>
      <c r="U18" s="14">
        <v>12.64227</v>
      </c>
      <c r="V18" s="14">
        <v>1.48214</v>
      </c>
      <c r="W18" s="14">
        <v>11.160130000000001</v>
      </c>
      <c r="X18" s="11">
        <v>311</v>
      </c>
      <c r="Y18" s="10">
        <v>43467</v>
      </c>
      <c r="Z18" s="11">
        <v>9480828222</v>
      </c>
      <c r="AA18" s="12" t="s">
        <v>104</v>
      </c>
      <c r="AB18" s="11" t="s">
        <v>111</v>
      </c>
      <c r="AC18" s="12" t="s">
        <v>112</v>
      </c>
      <c r="AD18" s="11" t="s">
        <v>42</v>
      </c>
      <c r="AE18" s="12" t="s">
        <v>43</v>
      </c>
      <c r="AF18" s="14">
        <f t="shared" si="0"/>
        <v>0.1264227</v>
      </c>
      <c r="AG18" s="11" t="s">
        <v>63</v>
      </c>
    </row>
    <row r="19" spans="1:33" x14ac:dyDescent="0.2">
      <c r="A19" s="8">
        <v>8502</v>
      </c>
      <c r="B19" s="9" t="s">
        <v>107</v>
      </c>
      <c r="C19" s="10">
        <v>43472</v>
      </c>
      <c r="D19" s="11">
        <v>86</v>
      </c>
      <c r="E19" s="12" t="s">
        <v>34</v>
      </c>
      <c r="F19" s="12" t="s">
        <v>34</v>
      </c>
      <c r="G19" s="12" t="s">
        <v>35</v>
      </c>
      <c r="H19" s="12" t="s">
        <v>35</v>
      </c>
      <c r="I19" s="11" t="s">
        <v>113</v>
      </c>
      <c r="J19" s="12" t="s">
        <v>114</v>
      </c>
      <c r="K19" s="13" t="s">
        <v>38</v>
      </c>
      <c r="L19" s="11" t="str">
        <f>"000067"</f>
        <v>000067</v>
      </c>
      <c r="M19" s="10">
        <v>42829</v>
      </c>
      <c r="N19" s="11" t="str">
        <f>"000028"</f>
        <v>000028</v>
      </c>
      <c r="O19" s="10">
        <v>43404</v>
      </c>
      <c r="P19" s="11" t="str">
        <f>"000173"</f>
        <v>000173</v>
      </c>
      <c r="Q19" s="10">
        <v>43404</v>
      </c>
      <c r="R19" s="11"/>
      <c r="S19" s="11" t="str">
        <f>"008671"</f>
        <v>008671</v>
      </c>
      <c r="T19" s="10">
        <v>43472</v>
      </c>
      <c r="U19" s="14">
        <v>19.949549999999999</v>
      </c>
      <c r="V19" s="14">
        <v>2.4120300000000001</v>
      </c>
      <c r="W19" s="14">
        <v>17.537520000000001</v>
      </c>
      <c r="X19" s="11">
        <v>319</v>
      </c>
      <c r="Y19" s="10">
        <v>43472</v>
      </c>
      <c r="Z19" s="11">
        <v>9480828222</v>
      </c>
      <c r="AA19" s="12" t="s">
        <v>115</v>
      </c>
      <c r="AB19" s="11" t="s">
        <v>89</v>
      </c>
      <c r="AC19" s="12" t="s">
        <v>90</v>
      </c>
      <c r="AD19" s="11" t="s">
        <v>42</v>
      </c>
      <c r="AE19" s="12" t="s">
        <v>43</v>
      </c>
      <c r="AF19" s="14">
        <f t="shared" si="0"/>
        <v>0.19949549999999999</v>
      </c>
      <c r="AG19" s="11" t="s">
        <v>50</v>
      </c>
    </row>
    <row r="20" spans="1:33" x14ac:dyDescent="0.2">
      <c r="A20" s="8">
        <v>8705</v>
      </c>
      <c r="B20" s="9" t="s">
        <v>107</v>
      </c>
      <c r="C20" s="10">
        <v>43486</v>
      </c>
      <c r="D20" s="11">
        <v>86</v>
      </c>
      <c r="E20" s="12" t="s">
        <v>34</v>
      </c>
      <c r="F20" s="12" t="s">
        <v>34</v>
      </c>
      <c r="G20" s="12" t="s">
        <v>35</v>
      </c>
      <c r="H20" s="12" t="s">
        <v>35</v>
      </c>
      <c r="I20" s="11" t="s">
        <v>116</v>
      </c>
      <c r="J20" s="12" t="s">
        <v>117</v>
      </c>
      <c r="K20" s="13" t="s">
        <v>38</v>
      </c>
      <c r="L20" s="11" t="str">
        <f>"000189"</f>
        <v>000189</v>
      </c>
      <c r="M20" s="10">
        <v>43433</v>
      </c>
      <c r="N20" s="11" t="str">
        <f>"000033"</f>
        <v>000033</v>
      </c>
      <c r="O20" s="10">
        <v>43434</v>
      </c>
      <c r="P20" s="11" t="str">
        <f>"000196"</f>
        <v>000196</v>
      </c>
      <c r="Q20" s="10">
        <v>43434</v>
      </c>
      <c r="R20" s="11"/>
      <c r="S20" s="11" t="str">
        <f>"008892"</f>
        <v>008892</v>
      </c>
      <c r="T20" s="10">
        <v>43484</v>
      </c>
      <c r="U20" s="14">
        <v>14.81419</v>
      </c>
      <c r="V20" s="14">
        <v>1.5561400000000001</v>
      </c>
      <c r="W20" s="14">
        <v>13.258050000000001</v>
      </c>
      <c r="X20" s="11">
        <v>330</v>
      </c>
      <c r="Y20" s="10">
        <v>43486</v>
      </c>
      <c r="Z20" s="11">
        <v>9480828222</v>
      </c>
      <c r="AA20" s="12" t="s">
        <v>118</v>
      </c>
      <c r="AB20" s="11" t="s">
        <v>119</v>
      </c>
      <c r="AC20" s="12" t="s">
        <v>120</v>
      </c>
      <c r="AD20" s="11" t="s">
        <v>42</v>
      </c>
      <c r="AE20" s="12" t="s">
        <v>43</v>
      </c>
      <c r="AF20" s="14">
        <f t="shared" si="0"/>
        <v>0.14814189999999999</v>
      </c>
      <c r="AG20" s="11" t="s">
        <v>63</v>
      </c>
    </row>
    <row r="21" spans="1:33" x14ac:dyDescent="0.2">
      <c r="A21" s="8">
        <v>8941</v>
      </c>
      <c r="B21" s="9" t="s">
        <v>121</v>
      </c>
      <c r="C21" s="10">
        <v>43500</v>
      </c>
      <c r="D21" s="11">
        <v>86</v>
      </c>
      <c r="E21" s="12" t="s">
        <v>34</v>
      </c>
      <c r="F21" s="12" t="s">
        <v>34</v>
      </c>
      <c r="G21" s="12" t="s">
        <v>35</v>
      </c>
      <c r="H21" s="12" t="s">
        <v>35</v>
      </c>
      <c r="I21" s="11" t="s">
        <v>122</v>
      </c>
      <c r="J21" s="12" t="s">
        <v>123</v>
      </c>
      <c r="K21" s="13" t="s">
        <v>110</v>
      </c>
      <c r="L21" s="11" t="str">
        <f>"000034"</f>
        <v>000034</v>
      </c>
      <c r="M21" s="10">
        <v>43447</v>
      </c>
      <c r="N21" s="11" t="str">
        <f>"000088"</f>
        <v>000088</v>
      </c>
      <c r="O21" s="10">
        <v>43447</v>
      </c>
      <c r="P21" s="11" t="str">
        <f>"000089"</f>
        <v>000089</v>
      </c>
      <c r="Q21" s="10">
        <v>43447</v>
      </c>
      <c r="R21" s="11"/>
      <c r="S21" s="11" t="str">
        <f>"008740"</f>
        <v>008740</v>
      </c>
      <c r="T21" s="10">
        <v>43482</v>
      </c>
      <c r="U21" s="14">
        <v>0.88275999999999999</v>
      </c>
      <c r="V21" s="14">
        <v>8.9429999999999996E-2</v>
      </c>
      <c r="W21" s="14">
        <v>0.79332999999999998</v>
      </c>
      <c r="X21" s="11">
        <v>338</v>
      </c>
      <c r="Y21" s="10">
        <v>43500</v>
      </c>
      <c r="Z21" s="11">
        <v>9342541594</v>
      </c>
      <c r="AA21" s="12" t="s">
        <v>124</v>
      </c>
      <c r="AB21" s="11" t="s">
        <v>111</v>
      </c>
      <c r="AC21" s="12" t="s">
        <v>112</v>
      </c>
      <c r="AD21" s="11" t="s">
        <v>79</v>
      </c>
      <c r="AE21" s="12" t="s">
        <v>80</v>
      </c>
      <c r="AF21" s="14">
        <f t="shared" si="0"/>
        <v>8.8275999999999997E-3</v>
      </c>
      <c r="AG21" s="11" t="s">
        <v>63</v>
      </c>
    </row>
    <row r="22" spans="1:33" x14ac:dyDescent="0.2">
      <c r="A22" s="8">
        <v>9088</v>
      </c>
      <c r="B22" s="9" t="s">
        <v>121</v>
      </c>
      <c r="C22" s="10">
        <v>43507</v>
      </c>
      <c r="D22" s="11">
        <v>86</v>
      </c>
      <c r="E22" s="12" t="s">
        <v>34</v>
      </c>
      <c r="F22" s="12" t="s">
        <v>34</v>
      </c>
      <c r="G22" s="12" t="s">
        <v>35</v>
      </c>
      <c r="H22" s="12" t="s">
        <v>35</v>
      </c>
      <c r="I22" s="11" t="s">
        <v>125</v>
      </c>
      <c r="J22" s="12" t="s">
        <v>126</v>
      </c>
      <c r="K22" s="13" t="s">
        <v>53</v>
      </c>
      <c r="L22" s="11" t="str">
        <f>"000107"</f>
        <v>000107</v>
      </c>
      <c r="M22" s="10">
        <v>43088</v>
      </c>
      <c r="N22" s="11" t="str">
        <f>"000038"</f>
        <v>000038</v>
      </c>
      <c r="O22" s="10">
        <v>43088</v>
      </c>
      <c r="P22" s="11" t="str">
        <f>"000147"</f>
        <v>000147</v>
      </c>
      <c r="Q22" s="10">
        <v>43088</v>
      </c>
      <c r="R22" s="11"/>
      <c r="S22" s="11" t="str">
        <f>"008999"</f>
        <v>008999</v>
      </c>
      <c r="T22" s="10">
        <v>43490</v>
      </c>
      <c r="U22" s="14">
        <v>6.8312799999999996</v>
      </c>
      <c r="V22" s="14">
        <v>0.67418999999999996</v>
      </c>
      <c r="W22" s="14">
        <v>6.1570900000000002</v>
      </c>
      <c r="X22" s="11">
        <v>347</v>
      </c>
      <c r="Y22" s="10">
        <v>43507</v>
      </c>
      <c r="Z22" s="11">
        <v>9066525333</v>
      </c>
      <c r="AA22" s="12" t="s">
        <v>127</v>
      </c>
      <c r="AB22" s="11" t="s">
        <v>40</v>
      </c>
      <c r="AC22" s="12" t="s">
        <v>41</v>
      </c>
      <c r="AD22" s="11" t="s">
        <v>42</v>
      </c>
      <c r="AE22" s="12" t="s">
        <v>43</v>
      </c>
      <c r="AF22" s="14">
        <f t="shared" si="0"/>
        <v>6.8312799999999993E-2</v>
      </c>
      <c r="AG22" s="11" t="s">
        <v>44</v>
      </c>
    </row>
    <row r="23" spans="1:33" x14ac:dyDescent="0.2">
      <c r="A23" s="8">
        <v>9520</v>
      </c>
      <c r="B23" s="9" t="s">
        <v>128</v>
      </c>
      <c r="C23" s="10">
        <v>43531</v>
      </c>
      <c r="D23" s="11">
        <v>86</v>
      </c>
      <c r="E23" s="12" t="s">
        <v>34</v>
      </c>
      <c r="F23" s="12" t="s">
        <v>34</v>
      </c>
      <c r="G23" s="12" t="s">
        <v>35</v>
      </c>
      <c r="H23" s="12" t="s">
        <v>35</v>
      </c>
      <c r="I23" s="11" t="s">
        <v>129</v>
      </c>
      <c r="J23" s="12" t="s">
        <v>130</v>
      </c>
      <c r="K23" s="13" t="s">
        <v>131</v>
      </c>
      <c r="L23" s="11" t="str">
        <f>"000247"</f>
        <v>000247</v>
      </c>
      <c r="M23" s="10">
        <v>43496</v>
      </c>
      <c r="N23" s="11" t="str">
        <f>"000040"</f>
        <v>000040</v>
      </c>
      <c r="O23" s="10">
        <v>43496</v>
      </c>
      <c r="P23" s="11" t="str">
        <f>"000244"</f>
        <v>000244</v>
      </c>
      <c r="Q23" s="10">
        <v>43496</v>
      </c>
      <c r="R23" s="11"/>
      <c r="S23" s="11" t="str">
        <f>"009632"</f>
        <v>009632</v>
      </c>
      <c r="T23" s="10">
        <v>43529</v>
      </c>
      <c r="U23" s="14">
        <v>19.878920000000001</v>
      </c>
      <c r="V23" s="14">
        <v>2.0475400000000001</v>
      </c>
      <c r="W23" s="14">
        <v>17.831379999999999</v>
      </c>
      <c r="X23" s="11">
        <v>369</v>
      </c>
      <c r="Y23" s="10">
        <v>43531</v>
      </c>
      <c r="Z23" s="11">
        <v>9480828222</v>
      </c>
      <c r="AA23" s="12" t="s">
        <v>118</v>
      </c>
      <c r="AB23" s="11" t="s">
        <v>132</v>
      </c>
      <c r="AC23" s="12" t="s">
        <v>133</v>
      </c>
      <c r="AD23" s="11" t="s">
        <v>42</v>
      </c>
      <c r="AE23" s="12" t="s">
        <v>43</v>
      </c>
      <c r="AF23" s="14">
        <f t="shared" si="0"/>
        <v>0.1987892</v>
      </c>
      <c r="AG23" s="11" t="s">
        <v>63</v>
      </c>
    </row>
    <row r="24" spans="1:33" x14ac:dyDescent="0.2">
      <c r="A24" s="8">
        <v>9521</v>
      </c>
      <c r="B24" s="9" t="s">
        <v>128</v>
      </c>
      <c r="C24" s="10">
        <v>43531</v>
      </c>
      <c r="D24" s="11">
        <v>86</v>
      </c>
      <c r="E24" s="12" t="s">
        <v>34</v>
      </c>
      <c r="F24" s="12" t="s">
        <v>34</v>
      </c>
      <c r="G24" s="12" t="s">
        <v>35</v>
      </c>
      <c r="H24" s="12" t="s">
        <v>35</v>
      </c>
      <c r="I24" s="11" t="s">
        <v>134</v>
      </c>
      <c r="J24" s="12" t="s">
        <v>135</v>
      </c>
      <c r="K24" s="13" t="s">
        <v>53</v>
      </c>
      <c r="L24" s="11" t="str">
        <f>"000136"</f>
        <v>000136</v>
      </c>
      <c r="M24" s="10">
        <v>43123</v>
      </c>
      <c r="N24" s="11" t="str">
        <f>"000041"</f>
        <v>000041</v>
      </c>
      <c r="O24" s="10">
        <v>43496</v>
      </c>
      <c r="P24" s="11" t="str">
        <f>"000247"</f>
        <v>000247</v>
      </c>
      <c r="Q24" s="10">
        <v>43496</v>
      </c>
      <c r="R24" s="11"/>
      <c r="S24" s="11" t="str">
        <f>"009633"</f>
        <v>009633</v>
      </c>
      <c r="T24" s="10">
        <v>43529</v>
      </c>
      <c r="U24" s="14">
        <v>11.15199</v>
      </c>
      <c r="V24" s="14">
        <v>1.0570900000000001</v>
      </c>
      <c r="W24" s="14">
        <v>10.094900000000001</v>
      </c>
      <c r="X24" s="11">
        <v>369</v>
      </c>
      <c r="Y24" s="10">
        <v>43531</v>
      </c>
      <c r="Z24" s="11">
        <v>8884241001</v>
      </c>
      <c r="AA24" s="12" t="s">
        <v>136</v>
      </c>
      <c r="AB24" s="11" t="s">
        <v>48</v>
      </c>
      <c r="AC24" s="12" t="s">
        <v>49</v>
      </c>
      <c r="AD24" s="11" t="s">
        <v>42</v>
      </c>
      <c r="AE24" s="12" t="s">
        <v>43</v>
      </c>
      <c r="AF24" s="14">
        <f t="shared" si="0"/>
        <v>0.11151989999999999</v>
      </c>
      <c r="AG24" s="11" t="s">
        <v>50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2019-06-13T07:51:53Z</dcterms:modified>
</cp:coreProperties>
</file>