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6" i="1" l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<sst xmlns="http://schemas.openxmlformats.org/spreadsheetml/2006/main" count="383" uniqueCount="132">
  <si>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</si>
  <si>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</si>
  <si>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</si>
  <si>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</si>
  <si>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</si>
  <si>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</si>
  <si>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</si>
  <si>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</si>
  <si>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</si>
  <si>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</si>
  <si>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</si>
  <si>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</si>
  <si>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</si>
  <si>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</si>
  <si>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</si>
  <si>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</si>
  <si>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</si>
  <si>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</si>
  <si>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</si>
  <si>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</si>
  <si>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</si>
  <si>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</si>
  <si>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</si>
  <si>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</si>
  <si>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</si>
  <si>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</si>
  <si>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</si>
  <si>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</si>
  <si>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</si>
  <si>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</si>
  <si>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</si>
  <si>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</si>
  <si>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</si>
  <si>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</si>
  <si>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Jeevanbhima Nagara</t>
  </si>
  <si>
    <t>Jeevanbheema Nagara</t>
  </si>
  <si>
    <t>C V Raman Nagara</t>
  </si>
  <si>
    <t>East</t>
  </si>
  <si>
    <t>088-16-000012</t>
  </si>
  <si>
    <t>DESILTING OF DRAIN CONSTRUCTION OF FLAGGING COARSE AND RCC SLAB IN 3RD CROSS 80FEET ROAD IN WARD NO 88 JEEVANBHEEMANAGAR</t>
  </si>
  <si>
    <t>Footpaths &amp; Walkability</t>
  </si>
  <si>
    <t>KS Venkatachala</t>
  </si>
  <si>
    <t>P1771</t>
  </si>
  <si>
    <t>Zone Works - POW Works</t>
  </si>
  <si>
    <t>ddo083</t>
  </si>
  <si>
    <t xml:space="preserve"> Assistant Executive Engineer J B Nagar East Zon</t>
  </si>
  <si>
    <t>Pending</t>
  </si>
  <si>
    <t>088-16-000011</t>
  </si>
  <si>
    <t>CONSTRUCTION OF NEW CULVERT DESILTING OF DRAIN FLAGGING COARSE AND RCC SLAB IN 17TH MAIN 1ST CROSS JUNCTION HAL 2ND STAGE IN WARD NO 88 JEEVANBHEEMANAGAR</t>
  </si>
  <si>
    <t>S Bhogesha</t>
  </si>
  <si>
    <t>May</t>
  </si>
  <si>
    <t>088-17-000021</t>
  </si>
  <si>
    <t>Comprehensive of Development of Roads and drains in Jeevanbhimanagara Sub Division Package-II (6 works)</t>
  </si>
  <si>
    <t>Roads &amp; Drivablility</t>
  </si>
  <si>
    <t>Puttaswamy Gowda</t>
  </si>
  <si>
    <t>P3158</t>
  </si>
  <si>
    <t>SIP Infrastructure Project works</t>
  </si>
  <si>
    <t>Spill Over</t>
  </si>
  <si>
    <t>088-17-000020</t>
  </si>
  <si>
    <t xml:space="preserve">Providing and fixing of LED Street lights in Ward No 88 in C.V.Raman Nagar Division </t>
  </si>
  <si>
    <t>M/s.P.K.Enterprises</t>
  </si>
  <si>
    <t>P3110</t>
  </si>
  <si>
    <t>14th Finance Commission Grant Works</t>
  </si>
  <si>
    <t>ddo089</t>
  </si>
  <si>
    <t xml:space="preserve"> Assistant Executive Engineer Electrical East Zone</t>
  </si>
  <si>
    <t>Current</t>
  </si>
  <si>
    <t>088-17-000025</t>
  </si>
  <si>
    <t>Engagement of Gangman and Hiring of Tractor Tippers for cleaning and Maintenance of road side drains and other cleaning works in works in ward no 88</t>
  </si>
  <si>
    <t>Other Ward Works</t>
  </si>
  <si>
    <t>S Venkatesh</t>
  </si>
  <si>
    <t>June</t>
  </si>
  <si>
    <t>088-15-000022</t>
  </si>
  <si>
    <t>Providing Painting, Repairs and Improvement Works to Anandapura and Sudhamanagara Schools in Ward No.88</t>
  </si>
  <si>
    <t>KRIDL</t>
  </si>
  <si>
    <t>P2415</t>
  </si>
  <si>
    <t>Reserve fund for TandF Committee</t>
  </si>
  <si>
    <t>088-17-000022</t>
  </si>
  <si>
    <t xml:space="preserve">Providing drinking water works in Ward No 88 in C.V.Raman Nagar Division </t>
  </si>
  <si>
    <t>Drinking Water</t>
  </si>
  <si>
    <t>088-16-000009</t>
  </si>
  <si>
    <t>IMPROVEMENT OF CULVERTS IN SUDHAMANAGARA AND ANANDAPURA IN WARD NO 88 JEEVANBHEEMANAGAR</t>
  </si>
  <si>
    <t>B Suresh</t>
  </si>
  <si>
    <t>July</t>
  </si>
  <si>
    <t>088-15-000021</t>
  </si>
  <si>
    <t>Providing Painting, Repairs and Improvement Works to Govt.Kodihalli School and Street name boards in Ward No.88</t>
  </si>
  <si>
    <t>088-17-000006</t>
  </si>
  <si>
    <t>Improvements of Drain and Road at 9th Cross Kodihalli in Ward No.88</t>
  </si>
  <si>
    <t>Krishnappa V</t>
  </si>
  <si>
    <t>088-16-000001</t>
  </si>
  <si>
    <t>Operation and Maintenance of street lights at Jeevan bheema nagara and Konena agrahara area ward nos 88 and 113 Package E25 for one year.</t>
  </si>
  <si>
    <t>M/s.Sapthagiri Electricals</t>
  </si>
  <si>
    <t>P0300</t>
  </si>
  <si>
    <t>M and R to Street Lights - Replacement of Burnt Bulbs etc. (Package)</t>
  </si>
  <si>
    <t>088-16-000014</t>
  </si>
  <si>
    <t>ENGAGING PRIVATE TRACTOR AND PRIVATE LABOURS FOR REMOVAL OF DEBRIS IN WARD NO 88</t>
  </si>
  <si>
    <t>Health &amp; Sanitation</t>
  </si>
  <si>
    <t>GS Umashankar</t>
  </si>
  <si>
    <t>August</t>
  </si>
  <si>
    <t>088-16-000013</t>
  </si>
  <si>
    <t>EMERGENCY WORKS 2015-16 IN WARD NO 88</t>
  </si>
  <si>
    <t>GM Nandakumar</t>
  </si>
  <si>
    <t>October</t>
  </si>
  <si>
    <t>M/s RBI Technical Services</t>
  </si>
  <si>
    <t>ddo084</t>
  </si>
  <si>
    <t xml:space="preserve"> Assistant Executive Engineer C V Raman Nagar East Zone</t>
  </si>
  <si>
    <t>088-15-000015</t>
  </si>
  <si>
    <t>Providing Concrete to 9th Cross (Gangamma temple road) and Other improvements in Kodihalli ward 88</t>
  </si>
  <si>
    <t>Technical Manager-II, KRIDL</t>
  </si>
  <si>
    <t>ddo075</t>
  </si>
  <si>
    <t xml:space="preserve"> Executive Engineer Project East Zone</t>
  </si>
  <si>
    <t>M/s Civil Experts Consultants and Testing Center</t>
  </si>
  <si>
    <t>088-16-000025</t>
  </si>
  <si>
    <t>WATER SUPPLY DRILLING OF BOREWELL AND PROVIDING SANITARY LINE IN KULLAPPA COLONY SHIVALINGAIAH COLONY SUDHAMANAGARA NANJAREDDY COLONY AND ANADAPURA AND SURROUNDING AREAS IN WARD NO 88 JEEVAN BHEEMA NAGARA</t>
  </si>
  <si>
    <t>Water &amp; Sanitary</t>
  </si>
  <si>
    <t>YH Krishna</t>
  </si>
  <si>
    <t>P1802</t>
  </si>
  <si>
    <t>Water Supply New Areas</t>
  </si>
  <si>
    <t>November</t>
  </si>
  <si>
    <t>088-17-000027</t>
  </si>
  <si>
    <t>Drilling of Borewell in ward no 88 Jeevanbhimanagara</t>
  </si>
  <si>
    <t>January</t>
  </si>
  <si>
    <t>088-18-000033</t>
  </si>
  <si>
    <t xml:space="preserve">Providing Safety Grill and beautification around Indira Canteen in Ward No. 88 </t>
  </si>
  <si>
    <t>Indira Canteen</t>
  </si>
  <si>
    <t>P3106</t>
  </si>
  <si>
    <t>Nagarothana Works</t>
  </si>
  <si>
    <t>February</t>
  </si>
  <si>
    <t>088-17-000004</t>
  </si>
  <si>
    <t>Improvements of Drain and Road at 6th Cross in Ward No.88</t>
  </si>
  <si>
    <t>P Malayan</t>
  </si>
  <si>
    <t>088-17-000010</t>
  </si>
  <si>
    <t>Improvements of Drain and Road at 16th Main to 19th Main in Ward No.88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</si>
</sst>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workbookViewId="0">
      <pane ySplit="1" topLeftCell="A2" activePane="bottomLeft" state="frozen"/>
      <selection activeCell="H1" sqref="H1"/>
      <selection pane="bottomLeft" activeCell="A2" sqref="A2:XFD2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390</v>
      </c>
      <c r="B2" s="9" t="s">
        <v>33</v>
      </c>
      <c r="C2" s="10">
        <v>43200</v>
      </c>
      <c r="D2" s="11">
        <v>88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"000051"</f>
        <v>000051</v>
      </c>
      <c r="M2" s="10">
        <v>42553</v>
      </c>
      <c r="N2" s="11" t="str">
        <f>"000026"</f>
        <v>000026</v>
      </c>
      <c r="O2" s="10">
        <v>42581</v>
      </c>
      <c r="P2" s="11" t="str">
        <f>"000058"</f>
        <v>000058</v>
      </c>
      <c r="Q2" s="10">
        <v>42581</v>
      </c>
      <c r="R2" s="11">
        <v>16</v>
      </c>
      <c r="S2" s="11" t="str">
        <f>"000237"</f>
        <v>000237</v>
      </c>
      <c r="T2" s="10">
        <v>43194</v>
      </c>
      <c r="U2" s="14">
        <v>6.0790699999999998</v>
      </c>
      <c r="V2" s="14">
        <v>0.50041999999999998</v>
      </c>
      <c r="W2" s="14">
        <v>5.5786499999999997</v>
      </c>
      <c r="X2" s="11">
        <v>9</v>
      </c>
      <c r="Y2" s="10">
        <v>43200</v>
      </c>
      <c r="Z2" s="11">
        <v>8553226019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6.0790699999999996E-2</v>
      </c>
      <c r="AG2" s="11" t="s">
        <v>46</v>
      </c>
    </row>
    <row r="3" spans="1:33" x14ac:dyDescent="0.2">
      <c r="A3" s="8">
        <v>620</v>
      </c>
      <c r="B3" s="9" t="s">
        <v>33</v>
      </c>
      <c r="C3" s="10">
        <v>43214</v>
      </c>
      <c r="D3" s="11">
        <v>88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"000052"</f>
        <v>000052</v>
      </c>
      <c r="M3" s="10">
        <v>42556</v>
      </c>
      <c r="N3" s="11" t="str">
        <f>"000033"</f>
        <v>000033</v>
      </c>
      <c r="O3" s="10">
        <v>42581</v>
      </c>
      <c r="P3" s="11" t="str">
        <f>"000069"</f>
        <v>000069</v>
      </c>
      <c r="Q3" s="10">
        <v>42581</v>
      </c>
      <c r="R3" s="11">
        <v>16</v>
      </c>
      <c r="S3" s="11" t="str">
        <f>"000525"</f>
        <v>000525</v>
      </c>
      <c r="T3" s="10">
        <v>43203</v>
      </c>
      <c r="U3" s="14">
        <v>4.4328000000000003</v>
      </c>
      <c r="V3" s="14">
        <v>0.33279999999999998</v>
      </c>
      <c r="W3" s="14">
        <v>4.0999999999999996</v>
      </c>
      <c r="X3" s="11">
        <v>23</v>
      </c>
      <c r="Y3" s="10">
        <v>43214</v>
      </c>
      <c r="Z3" s="11">
        <v>9444818627</v>
      </c>
      <c r="AA3" s="12" t="s">
        <v>49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4.4328000000000006E-2</v>
      </c>
      <c r="AG3" s="11" t="s">
        <v>46</v>
      </c>
    </row>
    <row r="4" spans="1:33" x14ac:dyDescent="0.2">
      <c r="A4" s="8">
        <v>1322</v>
      </c>
      <c r="B4" s="9" t="s">
        <v>50</v>
      </c>
      <c r="C4" s="10">
        <v>43241</v>
      </c>
      <c r="D4" s="11">
        <v>88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53</v>
      </c>
      <c r="L4" s="11" t="str">
        <f>"000014"</f>
        <v>000014</v>
      </c>
      <c r="M4" s="10">
        <v>42992</v>
      </c>
      <c r="N4" s="11" t="str">
        <f>"000005"</f>
        <v>000005</v>
      </c>
      <c r="O4" s="10">
        <v>43202</v>
      </c>
      <c r="P4" s="11" t="str">
        <f>"000016"</f>
        <v>000016</v>
      </c>
      <c r="Q4" s="10">
        <v>43202</v>
      </c>
      <c r="R4" s="11">
        <v>17</v>
      </c>
      <c r="S4" s="11" t="str">
        <f>"001576"</f>
        <v>001576</v>
      </c>
      <c r="T4" s="10">
        <v>43238</v>
      </c>
      <c r="U4" s="14">
        <v>270.858</v>
      </c>
      <c r="V4" s="14">
        <v>9.2091700000000003</v>
      </c>
      <c r="W4" s="14">
        <v>261.64882999999998</v>
      </c>
      <c r="X4" s="11">
        <v>55</v>
      </c>
      <c r="Y4" s="10">
        <v>43241</v>
      </c>
      <c r="Z4" s="11">
        <v>123456789</v>
      </c>
      <c r="AA4" s="12" t="s">
        <v>54</v>
      </c>
      <c r="AB4" s="11" t="s">
        <v>55</v>
      </c>
      <c r="AC4" s="12" t="s">
        <v>56</v>
      </c>
      <c r="AD4" s="11" t="s">
        <v>44</v>
      </c>
      <c r="AE4" s="12" t="s">
        <v>45</v>
      </c>
      <c r="AF4" s="14">
        <v>2.70858</v>
      </c>
      <c r="AG4" s="11" t="s">
        <v>57</v>
      </c>
    </row>
    <row r="5" spans="1:33" x14ac:dyDescent="0.2">
      <c r="A5" s="8">
        <v>1323</v>
      </c>
      <c r="B5" s="9" t="s">
        <v>50</v>
      </c>
      <c r="C5" s="10">
        <v>43241</v>
      </c>
      <c r="D5" s="11">
        <v>88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58</v>
      </c>
      <c r="J5" s="12" t="s">
        <v>59</v>
      </c>
      <c r="K5" s="13" t="s">
        <v>40</v>
      </c>
      <c r="L5" s="11" t="str">
        <f>"000010"</f>
        <v>000010</v>
      </c>
      <c r="M5" s="10">
        <v>43203</v>
      </c>
      <c r="N5" s="11" t="str">
        <f>"000008"</f>
        <v>000008</v>
      </c>
      <c r="O5" s="10">
        <v>43203</v>
      </c>
      <c r="P5" s="11" t="str">
        <f>"000008"</f>
        <v>000008</v>
      </c>
      <c r="Q5" s="10">
        <v>43203</v>
      </c>
      <c r="R5" s="11">
        <v>17</v>
      </c>
      <c r="S5" s="11" t="str">
        <f>"001610"</f>
        <v>001610</v>
      </c>
      <c r="T5" s="10">
        <v>43239</v>
      </c>
      <c r="U5" s="14">
        <v>6.1199000000000003</v>
      </c>
      <c r="V5" s="14">
        <v>0.1961</v>
      </c>
      <c r="W5" s="14">
        <v>5.9238</v>
      </c>
      <c r="X5" s="11">
        <v>56</v>
      </c>
      <c r="Y5" s="10">
        <v>43241</v>
      </c>
      <c r="Z5" s="11">
        <v>9448537899</v>
      </c>
      <c r="AA5" s="12" t="s">
        <v>60</v>
      </c>
      <c r="AB5" s="11" t="s">
        <v>61</v>
      </c>
      <c r="AC5" s="12" t="s">
        <v>62</v>
      </c>
      <c r="AD5" s="11" t="s">
        <v>63</v>
      </c>
      <c r="AE5" s="12" t="s">
        <v>64</v>
      </c>
      <c r="AF5" s="14">
        <v>6.1199000000000003E-2</v>
      </c>
      <c r="AG5" s="11" t="s">
        <v>65</v>
      </c>
    </row>
    <row r="6" spans="1:33" x14ac:dyDescent="0.2">
      <c r="A6" s="8">
        <v>1324</v>
      </c>
      <c r="B6" s="9" t="s">
        <v>50</v>
      </c>
      <c r="C6" s="10">
        <v>43241</v>
      </c>
      <c r="D6" s="11">
        <v>88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66</v>
      </c>
      <c r="J6" s="12" t="s">
        <v>67</v>
      </c>
      <c r="K6" s="13" t="s">
        <v>68</v>
      </c>
      <c r="L6" s="11" t="str">
        <f>"000053"</f>
        <v>000053</v>
      </c>
      <c r="M6" s="10">
        <v>42916</v>
      </c>
      <c r="N6" s="11" t="str">
        <f>"000002"</f>
        <v>000002</v>
      </c>
      <c r="O6" s="10">
        <v>43198</v>
      </c>
      <c r="P6" s="11" t="str">
        <f>"000023"</f>
        <v>000023</v>
      </c>
      <c r="Q6" s="10">
        <v>43210</v>
      </c>
      <c r="R6" s="11">
        <v>17</v>
      </c>
      <c r="S6" s="11" t="str">
        <f>"001613"</f>
        <v>001613</v>
      </c>
      <c r="T6" s="10">
        <v>43239</v>
      </c>
      <c r="U6" s="14">
        <v>5.95479</v>
      </c>
      <c r="V6" s="14">
        <v>0.126</v>
      </c>
      <c r="W6" s="14">
        <v>5.8287899999999997</v>
      </c>
      <c r="X6" s="11">
        <v>56</v>
      </c>
      <c r="Y6" s="10">
        <v>43241</v>
      </c>
      <c r="Z6" s="11">
        <v>123456789</v>
      </c>
      <c r="AA6" s="12" t="s">
        <v>69</v>
      </c>
      <c r="AB6" s="11" t="s">
        <v>61</v>
      </c>
      <c r="AC6" s="12" t="s">
        <v>62</v>
      </c>
      <c r="AD6" s="11" t="s">
        <v>44</v>
      </c>
      <c r="AE6" s="12" t="s">
        <v>45</v>
      </c>
      <c r="AF6" s="14">
        <v>5.9547900000000001E-2</v>
      </c>
      <c r="AG6" s="11" t="s">
        <v>57</v>
      </c>
    </row>
    <row r="7" spans="1:33" x14ac:dyDescent="0.2">
      <c r="A7" s="8">
        <v>1641</v>
      </c>
      <c r="B7" s="9" t="s">
        <v>70</v>
      </c>
      <c r="C7" s="10">
        <v>43252</v>
      </c>
      <c r="D7" s="11">
        <v>88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71</v>
      </c>
      <c r="J7" s="12" t="s">
        <v>72</v>
      </c>
      <c r="K7" s="13" t="s">
        <v>68</v>
      </c>
      <c r="L7" s="11" t="str">
        <f>"000069"</f>
        <v>000069</v>
      </c>
      <c r="M7" s="10">
        <v>42054</v>
      </c>
      <c r="N7" s="11" t="str">
        <f>"000055"</f>
        <v>000055</v>
      </c>
      <c r="O7" s="10">
        <v>42671</v>
      </c>
      <c r="P7" s="11" t="str">
        <f>"000144"</f>
        <v>000144</v>
      </c>
      <c r="Q7" s="10">
        <v>42698</v>
      </c>
      <c r="R7" s="11">
        <v>15</v>
      </c>
      <c r="S7" s="11" t="str">
        <f>"001977"</f>
        <v>001977</v>
      </c>
      <c r="T7" s="10">
        <v>43246</v>
      </c>
      <c r="U7" s="14">
        <v>7.9625700000000004</v>
      </c>
      <c r="V7" s="14">
        <v>1.03257</v>
      </c>
      <c r="W7" s="14">
        <v>6.93</v>
      </c>
      <c r="X7" s="11">
        <v>64</v>
      </c>
      <c r="Y7" s="10">
        <v>43252</v>
      </c>
      <c r="Z7" s="11">
        <v>8022975811</v>
      </c>
      <c r="AA7" s="12" t="s">
        <v>73</v>
      </c>
      <c r="AB7" s="11" t="s">
        <v>74</v>
      </c>
      <c r="AC7" s="12" t="s">
        <v>75</v>
      </c>
      <c r="AD7" s="11" t="s">
        <v>44</v>
      </c>
      <c r="AE7" s="12" t="s">
        <v>45</v>
      </c>
      <c r="AF7" s="14">
        <v>7.9625700000000008E-2</v>
      </c>
      <c r="AG7" s="11" t="s">
        <v>46</v>
      </c>
    </row>
    <row r="8" spans="1:33" x14ac:dyDescent="0.2">
      <c r="A8" s="8">
        <v>1984</v>
      </c>
      <c r="B8" s="9" t="s">
        <v>70</v>
      </c>
      <c r="C8" s="10">
        <v>43258</v>
      </c>
      <c r="D8" s="11">
        <v>88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76</v>
      </c>
      <c r="J8" s="12" t="s">
        <v>77</v>
      </c>
      <c r="K8" s="13" t="s">
        <v>78</v>
      </c>
      <c r="L8" s="11" t="str">
        <f>"000021"</f>
        <v>000021</v>
      </c>
      <c r="M8" s="10">
        <v>43005</v>
      </c>
      <c r="N8" s="11" t="str">
        <f>"000003"</f>
        <v>000003</v>
      </c>
      <c r="O8" s="10">
        <v>43200</v>
      </c>
      <c r="P8" s="11" t="str">
        <f>"000013"</f>
        <v>000013</v>
      </c>
      <c r="Q8" s="10">
        <v>43200</v>
      </c>
      <c r="R8" s="11">
        <v>17</v>
      </c>
      <c r="S8" s="11" t="str">
        <f>"002255"</f>
        <v>002255</v>
      </c>
      <c r="T8" s="10">
        <v>43257</v>
      </c>
      <c r="U8" s="14">
        <v>12.96866</v>
      </c>
      <c r="V8" s="14">
        <v>1.0744800000000001</v>
      </c>
      <c r="W8" s="14">
        <v>11.89418</v>
      </c>
      <c r="X8" s="11">
        <v>77</v>
      </c>
      <c r="Y8" s="10">
        <v>43258</v>
      </c>
      <c r="Z8" s="11">
        <v>123456789</v>
      </c>
      <c r="AA8" s="12" t="s">
        <v>73</v>
      </c>
      <c r="AB8" s="11" t="s">
        <v>61</v>
      </c>
      <c r="AC8" s="12" t="s">
        <v>62</v>
      </c>
      <c r="AD8" s="11" t="s">
        <v>44</v>
      </c>
      <c r="AE8" s="12" t="s">
        <v>45</v>
      </c>
      <c r="AF8" s="14">
        <v>0.12968659999999999</v>
      </c>
      <c r="AG8" s="11" t="s">
        <v>57</v>
      </c>
    </row>
    <row r="9" spans="1:33" x14ac:dyDescent="0.2">
      <c r="A9" s="8">
        <v>2553</v>
      </c>
      <c r="B9" s="9" t="s">
        <v>70</v>
      </c>
      <c r="C9" s="10">
        <v>43274</v>
      </c>
      <c r="D9" s="11">
        <v>88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79</v>
      </c>
      <c r="J9" s="12" t="s">
        <v>80</v>
      </c>
      <c r="K9" s="13" t="s">
        <v>53</v>
      </c>
      <c r="L9" s="11" t="str">
        <f>"000024"</f>
        <v>000024</v>
      </c>
      <c r="M9" s="10">
        <v>42501</v>
      </c>
      <c r="N9" s="11" t="str">
        <f>"000049"</f>
        <v>000049</v>
      </c>
      <c r="O9" s="10">
        <v>42632</v>
      </c>
      <c r="P9" s="11" t="str">
        <f>"000126"</f>
        <v>000126</v>
      </c>
      <c r="Q9" s="10">
        <v>42671</v>
      </c>
      <c r="R9" s="11">
        <v>16</v>
      </c>
      <c r="S9" s="11" t="str">
        <f>"002797"</f>
        <v>002797</v>
      </c>
      <c r="T9" s="10">
        <v>43271</v>
      </c>
      <c r="U9" s="14">
        <v>9.1737800000000007</v>
      </c>
      <c r="V9" s="14">
        <v>0.77378000000000002</v>
      </c>
      <c r="W9" s="14">
        <v>8.4</v>
      </c>
      <c r="X9" s="11">
        <v>99</v>
      </c>
      <c r="Y9" s="10">
        <v>43274</v>
      </c>
      <c r="Z9" s="11">
        <v>9448073767</v>
      </c>
      <c r="AA9" s="12" t="s">
        <v>81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9.1737800000000008E-2</v>
      </c>
      <c r="AG9" s="11" t="s">
        <v>46</v>
      </c>
    </row>
    <row r="10" spans="1:33" x14ac:dyDescent="0.2">
      <c r="A10" s="8">
        <v>2864</v>
      </c>
      <c r="B10" s="9" t="s">
        <v>82</v>
      </c>
      <c r="C10" s="10">
        <v>43283</v>
      </c>
      <c r="D10" s="11">
        <v>88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83</v>
      </c>
      <c r="J10" s="12" t="s">
        <v>84</v>
      </c>
      <c r="K10" s="13" t="s">
        <v>53</v>
      </c>
      <c r="L10" s="11" t="str">
        <f>"000068"</f>
        <v>000068</v>
      </c>
      <c r="M10" s="10">
        <v>42053</v>
      </c>
      <c r="N10" s="11" t="str">
        <f>"000054"</f>
        <v>000054</v>
      </c>
      <c r="O10" s="10">
        <v>42671</v>
      </c>
      <c r="P10" s="11" t="str">
        <f>"000143"</f>
        <v>000143</v>
      </c>
      <c r="Q10" s="10">
        <v>42698</v>
      </c>
      <c r="R10" s="11">
        <v>15</v>
      </c>
      <c r="S10" s="11" t="str">
        <f>"003103"</f>
        <v>003103</v>
      </c>
      <c r="T10" s="10">
        <v>43280</v>
      </c>
      <c r="U10" s="14">
        <v>10.441879999999999</v>
      </c>
      <c r="V10" s="14">
        <v>1.3268800000000001</v>
      </c>
      <c r="W10" s="14">
        <v>9.1150000000000002</v>
      </c>
      <c r="X10" s="11">
        <v>106</v>
      </c>
      <c r="Y10" s="10">
        <v>43283</v>
      </c>
      <c r="Z10" s="11">
        <v>8022975811</v>
      </c>
      <c r="AA10" s="12" t="s">
        <v>73</v>
      </c>
      <c r="AB10" s="11" t="s">
        <v>74</v>
      </c>
      <c r="AC10" s="12" t="s">
        <v>75</v>
      </c>
      <c r="AD10" s="11" t="s">
        <v>44</v>
      </c>
      <c r="AE10" s="12" t="s">
        <v>45</v>
      </c>
      <c r="AF10" s="14">
        <v>0.10441879999999999</v>
      </c>
      <c r="AG10" s="11" t="s">
        <v>46</v>
      </c>
    </row>
    <row r="11" spans="1:33" x14ac:dyDescent="0.2">
      <c r="A11" s="8">
        <v>2865</v>
      </c>
      <c r="B11" s="9" t="s">
        <v>82</v>
      </c>
      <c r="C11" s="10">
        <v>43283</v>
      </c>
      <c r="D11" s="11">
        <v>88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85</v>
      </c>
      <c r="J11" s="12" t="s">
        <v>86</v>
      </c>
      <c r="K11" s="13" t="s">
        <v>40</v>
      </c>
      <c r="L11" s="11" t="str">
        <f>"000081"</f>
        <v>000081</v>
      </c>
      <c r="M11" s="10">
        <v>43103</v>
      </c>
      <c r="N11" s="11" t="str">
        <f>"000026"</f>
        <v>000026</v>
      </c>
      <c r="O11" s="10">
        <v>43165</v>
      </c>
      <c r="P11" s="11" t="str">
        <f>"000080"</f>
        <v>000080</v>
      </c>
      <c r="Q11" s="10">
        <v>43165</v>
      </c>
      <c r="R11" s="11">
        <v>17</v>
      </c>
      <c r="S11" s="11" t="str">
        <f>"003199"</f>
        <v>003199</v>
      </c>
      <c r="T11" s="10">
        <v>43281</v>
      </c>
      <c r="U11" s="14">
        <v>9.67014</v>
      </c>
      <c r="V11" s="14">
        <v>0.52400000000000002</v>
      </c>
      <c r="W11" s="14">
        <v>9.1461400000000008</v>
      </c>
      <c r="X11" s="11">
        <v>109</v>
      </c>
      <c r="Y11" s="10">
        <v>43283</v>
      </c>
      <c r="Z11" s="11">
        <v>123456789</v>
      </c>
      <c r="AA11" s="12" t="s">
        <v>87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9.6701399999999993E-2</v>
      </c>
      <c r="AG11" s="11" t="s">
        <v>46</v>
      </c>
    </row>
    <row r="12" spans="1:33" x14ac:dyDescent="0.2">
      <c r="A12" s="8">
        <v>3744</v>
      </c>
      <c r="B12" s="9" t="s">
        <v>82</v>
      </c>
      <c r="C12" s="10">
        <v>43301</v>
      </c>
      <c r="D12" s="11">
        <v>88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88</v>
      </c>
      <c r="J12" s="12" t="s">
        <v>89</v>
      </c>
      <c r="K12" s="13" t="s">
        <v>40</v>
      </c>
      <c r="L12" s="11" t="str">
        <f>"000021"</f>
        <v>000021</v>
      </c>
      <c r="M12" s="10">
        <v>42947</v>
      </c>
      <c r="N12" s="11" t="str">
        <f>"000076"</f>
        <v>000076</v>
      </c>
      <c r="O12" s="10">
        <v>43305</v>
      </c>
      <c r="P12" s="11" t="str">
        <f>"000076"</f>
        <v>000076</v>
      </c>
      <c r="Q12" s="10">
        <v>43305</v>
      </c>
      <c r="R12" s="11">
        <v>16</v>
      </c>
      <c r="S12" s="11" t="str">
        <f>""</f>
        <v/>
      </c>
      <c r="T12" s="10"/>
      <c r="U12" s="14">
        <v>7.3982700000000001</v>
      </c>
      <c r="V12" s="14">
        <v>0.81176000000000004</v>
      </c>
      <c r="W12" s="14">
        <v>6.5865099999999996</v>
      </c>
      <c r="X12" s="11">
        <v>134</v>
      </c>
      <c r="Y12" s="10">
        <v>43301</v>
      </c>
      <c r="Z12" s="11">
        <v>9845117217</v>
      </c>
      <c r="AA12" s="12" t="s">
        <v>90</v>
      </c>
      <c r="AB12" s="11" t="s">
        <v>91</v>
      </c>
      <c r="AC12" s="12" t="s">
        <v>92</v>
      </c>
      <c r="AD12" s="11" t="s">
        <v>63</v>
      </c>
      <c r="AE12" s="12" t="s">
        <v>64</v>
      </c>
      <c r="AF12" s="14">
        <v>7.3982699999999998E-2</v>
      </c>
      <c r="AG12" s="11" t="s">
        <v>57</v>
      </c>
    </row>
    <row r="13" spans="1:33" x14ac:dyDescent="0.2">
      <c r="A13" s="8">
        <v>3745</v>
      </c>
      <c r="B13" s="9" t="s">
        <v>82</v>
      </c>
      <c r="C13" s="10">
        <v>43301</v>
      </c>
      <c r="D13" s="11">
        <v>88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88</v>
      </c>
      <c r="J13" s="12" t="s">
        <v>89</v>
      </c>
      <c r="K13" s="13" t="s">
        <v>40</v>
      </c>
      <c r="L13" s="11" t="str">
        <f>"000021"</f>
        <v>000021</v>
      </c>
      <c r="M13" s="10">
        <v>42947</v>
      </c>
      <c r="N13" s="11" t="str">
        <f>"000076"</f>
        <v>000076</v>
      </c>
      <c r="O13" s="10">
        <v>43305</v>
      </c>
      <c r="P13" s="11" t="str">
        <f>"000076"</f>
        <v>000076</v>
      </c>
      <c r="Q13" s="10">
        <v>43305</v>
      </c>
      <c r="R13" s="11">
        <v>16</v>
      </c>
      <c r="S13" s="11" t="str">
        <f>""</f>
        <v/>
      </c>
      <c r="T13" s="10"/>
      <c r="U13" s="14">
        <v>14.79654</v>
      </c>
      <c r="V13" s="14">
        <v>1.1750700000000001</v>
      </c>
      <c r="W13" s="14">
        <v>13.62147</v>
      </c>
      <c r="X13" s="11">
        <v>134</v>
      </c>
      <c r="Y13" s="10">
        <v>43301</v>
      </c>
      <c r="Z13" s="11">
        <v>9845117217</v>
      </c>
      <c r="AA13" s="12" t="s">
        <v>90</v>
      </c>
      <c r="AB13" s="11" t="s">
        <v>91</v>
      </c>
      <c r="AC13" s="12" t="s">
        <v>92</v>
      </c>
      <c r="AD13" s="11" t="s">
        <v>63</v>
      </c>
      <c r="AE13" s="12" t="s">
        <v>64</v>
      </c>
      <c r="AF13" s="14">
        <v>0.1479654</v>
      </c>
      <c r="AG13" s="11" t="s">
        <v>57</v>
      </c>
    </row>
    <row r="14" spans="1:33" x14ac:dyDescent="0.2">
      <c r="A14" s="8">
        <v>3999</v>
      </c>
      <c r="B14" s="9" t="s">
        <v>82</v>
      </c>
      <c r="C14" s="10">
        <v>43307</v>
      </c>
      <c r="D14" s="11">
        <v>88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93</v>
      </c>
      <c r="J14" s="12" t="s">
        <v>94</v>
      </c>
      <c r="K14" s="13" t="s">
        <v>95</v>
      </c>
      <c r="L14" s="11" t="str">
        <f>"000030"</f>
        <v>000030</v>
      </c>
      <c r="M14" s="10">
        <v>42501</v>
      </c>
      <c r="N14" s="11" t="str">
        <f>"000060"</f>
        <v>000060</v>
      </c>
      <c r="O14" s="10">
        <v>42824</v>
      </c>
      <c r="P14" s="11" t="str">
        <f>"000177"</f>
        <v>000177</v>
      </c>
      <c r="Q14" s="10">
        <v>42825</v>
      </c>
      <c r="R14" s="11">
        <v>16</v>
      </c>
      <c r="S14" s="11" t="str">
        <f>"004052"</f>
        <v>004052</v>
      </c>
      <c r="T14" s="10">
        <v>43301</v>
      </c>
      <c r="U14" s="14">
        <v>8.9920000000000009</v>
      </c>
      <c r="V14" s="14">
        <v>0.18884000000000001</v>
      </c>
      <c r="W14" s="14">
        <v>8.8031600000000001</v>
      </c>
      <c r="X14" s="11">
        <v>142</v>
      </c>
      <c r="Y14" s="10">
        <v>43307</v>
      </c>
      <c r="Z14" s="11">
        <v>9980323415</v>
      </c>
      <c r="AA14" s="12" t="s">
        <v>96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v>8.9920000000000014E-2</v>
      </c>
      <c r="AG14" s="11" t="s">
        <v>46</v>
      </c>
    </row>
    <row r="15" spans="1:33" x14ac:dyDescent="0.2">
      <c r="A15" s="8">
        <v>4979</v>
      </c>
      <c r="B15" s="9" t="s">
        <v>97</v>
      </c>
      <c r="C15" s="10">
        <v>43330</v>
      </c>
      <c r="D15" s="11">
        <v>88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98</v>
      </c>
      <c r="J15" s="12" t="s">
        <v>99</v>
      </c>
      <c r="K15" s="13" t="s">
        <v>68</v>
      </c>
      <c r="L15" s="11" t="str">
        <f>"000084"</f>
        <v>000084</v>
      </c>
      <c r="M15" s="10">
        <v>42630</v>
      </c>
      <c r="N15" s="11" t="str">
        <f>"000063"</f>
        <v>000063</v>
      </c>
      <c r="O15" s="10">
        <v>42824</v>
      </c>
      <c r="P15" s="11" t="str">
        <f>"000176"</f>
        <v>000176</v>
      </c>
      <c r="Q15" s="10">
        <v>42825</v>
      </c>
      <c r="R15" s="11">
        <v>16</v>
      </c>
      <c r="S15" s="11" t="str">
        <f>"005169"</f>
        <v>005169</v>
      </c>
      <c r="T15" s="10">
        <v>43326</v>
      </c>
      <c r="U15" s="14">
        <v>13.919029999999999</v>
      </c>
      <c r="V15" s="14">
        <v>0.87927999999999995</v>
      </c>
      <c r="W15" s="14">
        <v>13.03975</v>
      </c>
      <c r="X15" s="11">
        <v>174</v>
      </c>
      <c r="Y15" s="10">
        <v>43330</v>
      </c>
      <c r="Z15" s="11">
        <v>9448065010</v>
      </c>
      <c r="AA15" s="12" t="s">
        <v>100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0.13919029999999999</v>
      </c>
      <c r="AG15" s="11" t="s">
        <v>46</v>
      </c>
    </row>
    <row r="16" spans="1:33" x14ac:dyDescent="0.2">
      <c r="A16" s="8">
        <v>5868</v>
      </c>
      <c r="B16" s="9" t="s">
        <v>101</v>
      </c>
      <c r="C16" s="10">
        <v>43382</v>
      </c>
      <c r="D16" s="11">
        <v>88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66</v>
      </c>
      <c r="J16" s="12" t="s">
        <v>67</v>
      </c>
      <c r="K16" s="13" t="s">
        <v>40</v>
      </c>
      <c r="L16" s="11" t="str">
        <f>"000053"</f>
        <v>000053</v>
      </c>
      <c r="M16" s="10">
        <v>42916</v>
      </c>
      <c r="N16" s="11" t="str">
        <f>"000044"</f>
        <v>000044</v>
      </c>
      <c r="O16" s="10">
        <v>43361</v>
      </c>
      <c r="P16" s="11" t="str">
        <f>"000109"</f>
        <v>000109</v>
      </c>
      <c r="Q16" s="10">
        <v>43361</v>
      </c>
      <c r="R16" s="11">
        <v>17</v>
      </c>
      <c r="S16" s="11" t="str">
        <f>"006429"</f>
        <v>006429</v>
      </c>
      <c r="T16" s="10">
        <v>43382</v>
      </c>
      <c r="U16" s="14">
        <v>4.06229</v>
      </c>
      <c r="V16" s="14">
        <v>8.5330000000000003E-2</v>
      </c>
      <c r="W16" s="14">
        <v>3.9769600000000001</v>
      </c>
      <c r="X16" s="11">
        <v>223</v>
      </c>
      <c r="Y16" s="10">
        <v>43382</v>
      </c>
      <c r="Z16" s="11">
        <v>123456789</v>
      </c>
      <c r="AA16" s="12" t="s">
        <v>69</v>
      </c>
      <c r="AB16" s="11" t="s">
        <v>61</v>
      </c>
      <c r="AC16" s="12" t="s">
        <v>62</v>
      </c>
      <c r="AD16" s="11" t="s">
        <v>44</v>
      </c>
      <c r="AE16" s="12" t="s">
        <v>45</v>
      </c>
      <c r="AF16" s="14">
        <f t="shared" ref="AF16:AF26" si="0">U16/100</f>
        <v>4.0622899999999997E-2</v>
      </c>
      <c r="AG16" s="11" t="s">
        <v>57</v>
      </c>
    </row>
    <row r="17" spans="1:33" x14ac:dyDescent="0.2">
      <c r="A17" s="8">
        <v>5869</v>
      </c>
      <c r="B17" s="9" t="s">
        <v>101</v>
      </c>
      <c r="C17" s="10">
        <v>43382</v>
      </c>
      <c r="D17" s="11">
        <v>88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66</v>
      </c>
      <c r="J17" s="12" t="s">
        <v>67</v>
      </c>
      <c r="K17" s="13" t="s">
        <v>40</v>
      </c>
      <c r="L17" s="11" t="str">
        <f>"000053"</f>
        <v>000053</v>
      </c>
      <c r="M17" s="10">
        <v>42916</v>
      </c>
      <c r="N17" s="11" t="str">
        <f>"000044"</f>
        <v>000044</v>
      </c>
      <c r="O17" s="10">
        <v>43361</v>
      </c>
      <c r="P17" s="11" t="str">
        <f>"000109"</f>
        <v>000109</v>
      </c>
      <c r="Q17" s="10">
        <v>43361</v>
      </c>
      <c r="R17" s="11">
        <v>17</v>
      </c>
      <c r="S17" s="11" t="str">
        <f>"006429"</f>
        <v>006429</v>
      </c>
      <c r="T17" s="10">
        <v>43382</v>
      </c>
      <c r="U17" s="14">
        <v>4.06229</v>
      </c>
      <c r="V17" s="14">
        <v>8.5330000000000003E-2</v>
      </c>
      <c r="W17" s="14">
        <v>3.9769600000000001</v>
      </c>
      <c r="X17" s="11">
        <v>223</v>
      </c>
      <c r="Y17" s="10">
        <v>43382</v>
      </c>
      <c r="Z17" s="11">
        <v>123456789</v>
      </c>
      <c r="AA17" s="12" t="s">
        <v>69</v>
      </c>
      <c r="AB17" s="11" t="s">
        <v>61</v>
      </c>
      <c r="AC17" s="12" t="s">
        <v>62</v>
      </c>
      <c r="AD17" s="11" t="s">
        <v>44</v>
      </c>
      <c r="AE17" s="12" t="s">
        <v>45</v>
      </c>
      <c r="AF17" s="14">
        <f t="shared" si="0"/>
        <v>4.0622899999999997E-2</v>
      </c>
      <c r="AG17" s="11" t="s">
        <v>57</v>
      </c>
    </row>
    <row r="18" spans="1:33" x14ac:dyDescent="0.2">
      <c r="A18" s="8">
        <v>6106</v>
      </c>
      <c r="B18" s="9" t="s">
        <v>101</v>
      </c>
      <c r="C18" s="10">
        <v>43385</v>
      </c>
      <c r="D18" s="11">
        <v>88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51</v>
      </c>
      <c r="J18" s="12" t="s">
        <v>52</v>
      </c>
      <c r="K18" s="13" t="s">
        <v>53</v>
      </c>
      <c r="L18" s="11" t="str">
        <f>"000014"</f>
        <v>000014</v>
      </c>
      <c r="M18" s="10">
        <v>42992</v>
      </c>
      <c r="N18" s="11" t="str">
        <f>"000005"</f>
        <v>000005</v>
      </c>
      <c r="O18" s="10">
        <v>43202</v>
      </c>
      <c r="P18" s="11" t="str">
        <f>"000016"</f>
        <v>000016</v>
      </c>
      <c r="Q18" s="10">
        <v>43202</v>
      </c>
      <c r="R18" s="11">
        <v>17</v>
      </c>
      <c r="S18" s="11" t="str">
        <f>"001576"</f>
        <v>001576</v>
      </c>
      <c r="T18" s="10">
        <v>43238</v>
      </c>
      <c r="U18" s="14">
        <v>1.5375000000000001</v>
      </c>
      <c r="V18" s="14">
        <v>0.15375</v>
      </c>
      <c r="W18" s="14">
        <v>1.38375</v>
      </c>
      <c r="X18" s="11">
        <v>228</v>
      </c>
      <c r="Y18" s="10">
        <v>43385</v>
      </c>
      <c r="Z18" s="11">
        <v>9845036062</v>
      </c>
      <c r="AA18" s="12" t="s">
        <v>102</v>
      </c>
      <c r="AB18" s="11" t="s">
        <v>55</v>
      </c>
      <c r="AC18" s="12" t="s">
        <v>56</v>
      </c>
      <c r="AD18" s="11" t="s">
        <v>103</v>
      </c>
      <c r="AE18" s="12" t="s">
        <v>104</v>
      </c>
      <c r="AF18" s="14">
        <f t="shared" si="0"/>
        <v>1.5375000000000002E-2</v>
      </c>
      <c r="AG18" s="11" t="s">
        <v>57</v>
      </c>
    </row>
    <row r="19" spans="1:33" x14ac:dyDescent="0.2">
      <c r="A19" s="8">
        <v>6107</v>
      </c>
      <c r="B19" s="9" t="s">
        <v>101</v>
      </c>
      <c r="C19" s="10">
        <v>43385</v>
      </c>
      <c r="D19" s="11">
        <v>88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51</v>
      </c>
      <c r="J19" s="12" t="s">
        <v>52</v>
      </c>
      <c r="K19" s="13" t="s">
        <v>53</v>
      </c>
      <c r="L19" s="11" t="str">
        <f>"000014"</f>
        <v>000014</v>
      </c>
      <c r="M19" s="10">
        <v>42992</v>
      </c>
      <c r="N19" s="11" t="str">
        <f>"000005"</f>
        <v>000005</v>
      </c>
      <c r="O19" s="10">
        <v>43202</v>
      </c>
      <c r="P19" s="11" t="str">
        <f>"000016"</f>
        <v>000016</v>
      </c>
      <c r="Q19" s="10">
        <v>43202</v>
      </c>
      <c r="R19" s="11">
        <v>17</v>
      </c>
      <c r="S19" s="11" t="str">
        <f>"001576"</f>
        <v>001576</v>
      </c>
      <c r="T19" s="10">
        <v>43238</v>
      </c>
      <c r="U19" s="14">
        <v>1.5375000000000001</v>
      </c>
      <c r="V19" s="14">
        <v>0.15375</v>
      </c>
      <c r="W19" s="14">
        <v>1.38375</v>
      </c>
      <c r="X19" s="11">
        <v>228</v>
      </c>
      <c r="Y19" s="10">
        <v>43385</v>
      </c>
      <c r="Z19" s="11">
        <v>9845036062</v>
      </c>
      <c r="AA19" s="12" t="s">
        <v>102</v>
      </c>
      <c r="AB19" s="11" t="s">
        <v>55</v>
      </c>
      <c r="AC19" s="12" t="s">
        <v>56</v>
      </c>
      <c r="AD19" s="11" t="s">
        <v>103</v>
      </c>
      <c r="AE19" s="12" t="s">
        <v>104</v>
      </c>
      <c r="AF19" s="14">
        <f t="shared" si="0"/>
        <v>1.5375000000000002E-2</v>
      </c>
      <c r="AG19" s="11" t="s">
        <v>57</v>
      </c>
    </row>
    <row r="20" spans="1:33" x14ac:dyDescent="0.2">
      <c r="A20" s="8">
        <v>6108</v>
      </c>
      <c r="B20" s="9" t="s">
        <v>101</v>
      </c>
      <c r="C20" s="10">
        <v>43385</v>
      </c>
      <c r="D20" s="11">
        <v>88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105</v>
      </c>
      <c r="J20" s="12" t="s">
        <v>106</v>
      </c>
      <c r="K20" s="13" t="s">
        <v>53</v>
      </c>
      <c r="L20" s="11" t="str">
        <f>"000115"</f>
        <v>000115</v>
      </c>
      <c r="M20" s="10">
        <v>42040</v>
      </c>
      <c r="N20" s="11" t="str">
        <f>"000001"</f>
        <v>000001</v>
      </c>
      <c r="O20" s="10">
        <v>42460</v>
      </c>
      <c r="P20" s="11" t="str">
        <f>"000028"</f>
        <v>000028</v>
      </c>
      <c r="Q20" s="10">
        <v>42124</v>
      </c>
      <c r="R20" s="11">
        <v>15</v>
      </c>
      <c r="S20" s="11" t="str">
        <f>"006080"</f>
        <v>006080</v>
      </c>
      <c r="T20" s="10">
        <v>43374</v>
      </c>
      <c r="U20" s="14">
        <v>19.997050000000002</v>
      </c>
      <c r="V20" s="14">
        <v>1.5198100000000001</v>
      </c>
      <c r="W20" s="14">
        <v>18.477239999999998</v>
      </c>
      <c r="X20" s="11">
        <v>231</v>
      </c>
      <c r="Y20" s="10">
        <v>43385</v>
      </c>
      <c r="Z20" s="11">
        <v>9900505055</v>
      </c>
      <c r="AA20" s="12" t="s">
        <v>107</v>
      </c>
      <c r="AB20" s="11" t="s">
        <v>74</v>
      </c>
      <c r="AC20" s="12" t="s">
        <v>75</v>
      </c>
      <c r="AD20" s="11" t="s">
        <v>108</v>
      </c>
      <c r="AE20" s="12" t="s">
        <v>109</v>
      </c>
      <c r="AF20" s="14">
        <f t="shared" si="0"/>
        <v>0.19997050000000002</v>
      </c>
      <c r="AG20" s="11" t="s">
        <v>46</v>
      </c>
    </row>
    <row r="21" spans="1:33" x14ac:dyDescent="0.2">
      <c r="A21" s="8">
        <v>6109</v>
      </c>
      <c r="B21" s="9" t="s">
        <v>101</v>
      </c>
      <c r="C21" s="10">
        <v>43385</v>
      </c>
      <c r="D21" s="11">
        <v>88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51</v>
      </c>
      <c r="J21" s="12" t="s">
        <v>52</v>
      </c>
      <c r="K21" s="13" t="s">
        <v>53</v>
      </c>
      <c r="L21" s="11" t="str">
        <f>"000014"</f>
        <v>000014</v>
      </c>
      <c r="M21" s="10">
        <v>42992</v>
      </c>
      <c r="N21" s="11" t="str">
        <f>"000005"</f>
        <v>000005</v>
      </c>
      <c r="O21" s="10">
        <v>43202</v>
      </c>
      <c r="P21" s="11" t="str">
        <f>"000016"</f>
        <v>000016</v>
      </c>
      <c r="Q21" s="10">
        <v>43202</v>
      </c>
      <c r="R21" s="11">
        <v>17</v>
      </c>
      <c r="S21" s="11" t="str">
        <f>"001576"</f>
        <v>001576</v>
      </c>
      <c r="T21" s="10">
        <v>43238</v>
      </c>
      <c r="U21" s="14">
        <v>4.3</v>
      </c>
      <c r="V21" s="14">
        <v>0.43</v>
      </c>
      <c r="W21" s="14">
        <v>3.87</v>
      </c>
      <c r="X21" s="11">
        <v>233</v>
      </c>
      <c r="Y21" s="10">
        <v>43385</v>
      </c>
      <c r="Z21" s="11">
        <v>9742959595</v>
      </c>
      <c r="AA21" s="12" t="s">
        <v>110</v>
      </c>
      <c r="AB21" s="11" t="s">
        <v>55</v>
      </c>
      <c r="AC21" s="12" t="s">
        <v>56</v>
      </c>
      <c r="AD21" s="11" t="s">
        <v>44</v>
      </c>
      <c r="AE21" s="12" t="s">
        <v>45</v>
      </c>
      <c r="AF21" s="14">
        <f t="shared" si="0"/>
        <v>4.2999999999999997E-2</v>
      </c>
      <c r="AG21" s="11" t="s">
        <v>57</v>
      </c>
    </row>
    <row r="22" spans="1:33" x14ac:dyDescent="0.2">
      <c r="A22" s="8">
        <v>6559</v>
      </c>
      <c r="B22" s="9" t="s">
        <v>101</v>
      </c>
      <c r="C22" s="10">
        <v>43389</v>
      </c>
      <c r="D22" s="11">
        <v>88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111</v>
      </c>
      <c r="J22" s="12" t="s">
        <v>112</v>
      </c>
      <c r="K22" s="15" t="s">
        <v>113</v>
      </c>
      <c r="L22" s="11" t="str">
        <f>"000077"</f>
        <v>000077</v>
      </c>
      <c r="M22" s="10">
        <v>43093</v>
      </c>
      <c r="N22" s="11" t="str">
        <f>"000016"</f>
        <v>000016</v>
      </c>
      <c r="O22" s="10">
        <v>43093</v>
      </c>
      <c r="P22" s="11" t="str">
        <f>"000041"</f>
        <v>000041</v>
      </c>
      <c r="Q22" s="10">
        <v>43093</v>
      </c>
      <c r="R22" s="11">
        <v>16</v>
      </c>
      <c r="S22" s="11" t="str">
        <f>"006573"</f>
        <v>006573</v>
      </c>
      <c r="T22" s="10">
        <v>43383</v>
      </c>
      <c r="U22" s="14">
        <v>23.50825</v>
      </c>
      <c r="V22" s="14">
        <v>2.14825</v>
      </c>
      <c r="W22" s="14">
        <v>21.36</v>
      </c>
      <c r="X22" s="11">
        <v>241</v>
      </c>
      <c r="Y22" s="10">
        <v>43389</v>
      </c>
      <c r="Z22" s="11">
        <v>123456789</v>
      </c>
      <c r="AA22" s="12" t="s">
        <v>114</v>
      </c>
      <c r="AB22" s="11" t="s">
        <v>115</v>
      </c>
      <c r="AC22" s="12" t="s">
        <v>116</v>
      </c>
      <c r="AD22" s="11" t="s">
        <v>44</v>
      </c>
      <c r="AE22" s="12" t="s">
        <v>45</v>
      </c>
      <c r="AF22" s="14">
        <f t="shared" si="0"/>
        <v>0.2350825</v>
      </c>
      <c r="AG22" s="11" t="s">
        <v>46</v>
      </c>
    </row>
    <row r="23" spans="1:33" x14ac:dyDescent="0.2">
      <c r="A23" s="8">
        <v>7152</v>
      </c>
      <c r="B23" s="9" t="s">
        <v>117</v>
      </c>
      <c r="C23" s="10">
        <v>43418</v>
      </c>
      <c r="D23" s="11">
        <v>88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118</v>
      </c>
      <c r="J23" s="12" t="s">
        <v>119</v>
      </c>
      <c r="K23" s="15" t="s">
        <v>113</v>
      </c>
      <c r="L23" s="11" t="str">
        <f>"000042"</f>
        <v>000042</v>
      </c>
      <c r="M23" s="10">
        <v>42916</v>
      </c>
      <c r="N23" s="11" t="str">
        <f>"000015"</f>
        <v>000015</v>
      </c>
      <c r="O23" s="10">
        <v>43093</v>
      </c>
      <c r="P23" s="11" t="str">
        <f>"000040"</f>
        <v>000040</v>
      </c>
      <c r="Q23" s="10">
        <v>43093</v>
      </c>
      <c r="R23" s="11">
        <v>17</v>
      </c>
      <c r="S23" s="11" t="str">
        <f>"007134"</f>
        <v>007134</v>
      </c>
      <c r="T23" s="10">
        <v>43403</v>
      </c>
      <c r="U23" s="14">
        <v>26.520579999999999</v>
      </c>
      <c r="V23" s="14">
        <v>2.68458</v>
      </c>
      <c r="W23" s="14">
        <v>23.835999999999999</v>
      </c>
      <c r="X23" s="11">
        <v>261</v>
      </c>
      <c r="Y23" s="10">
        <v>43418</v>
      </c>
      <c r="Z23" s="11">
        <v>123456789</v>
      </c>
      <c r="AA23" s="12" t="s">
        <v>73</v>
      </c>
      <c r="AB23" s="11" t="s">
        <v>61</v>
      </c>
      <c r="AC23" s="12" t="s">
        <v>62</v>
      </c>
      <c r="AD23" s="11" t="s">
        <v>44</v>
      </c>
      <c r="AE23" s="12" t="s">
        <v>45</v>
      </c>
      <c r="AF23" s="14">
        <f t="shared" si="0"/>
        <v>0.26520579999999999</v>
      </c>
      <c r="AG23" s="11" t="s">
        <v>46</v>
      </c>
    </row>
    <row r="24" spans="1:33" x14ac:dyDescent="0.2">
      <c r="A24" s="8">
        <v>8580</v>
      </c>
      <c r="B24" s="9" t="s">
        <v>120</v>
      </c>
      <c r="C24" s="10">
        <v>43481</v>
      </c>
      <c r="D24" s="11">
        <v>88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121</v>
      </c>
      <c r="J24" s="12" t="s">
        <v>122</v>
      </c>
      <c r="K24" s="13" t="s">
        <v>123</v>
      </c>
      <c r="L24" s="11" t="str">
        <f>"000014"</f>
        <v>000014</v>
      </c>
      <c r="M24" s="10">
        <v>43293</v>
      </c>
      <c r="N24" s="11" t="str">
        <f>"000031"</f>
        <v>000031</v>
      </c>
      <c r="O24" s="10">
        <v>43319</v>
      </c>
      <c r="P24" s="11" t="str">
        <f>"000084"</f>
        <v>000084</v>
      </c>
      <c r="Q24" s="10">
        <v>43320</v>
      </c>
      <c r="R24" s="11"/>
      <c r="S24" s="11" t="str">
        <f>"008467"</f>
        <v>008467</v>
      </c>
      <c r="T24" s="10">
        <v>43467</v>
      </c>
      <c r="U24" s="14">
        <v>23.758970000000001</v>
      </c>
      <c r="V24" s="14">
        <v>2.2333500000000002</v>
      </c>
      <c r="W24" s="14">
        <v>21.52562</v>
      </c>
      <c r="X24" s="11">
        <v>323</v>
      </c>
      <c r="Y24" s="10">
        <v>43481</v>
      </c>
      <c r="Z24" s="11">
        <v>123456789</v>
      </c>
      <c r="AA24" s="12" t="s">
        <v>73</v>
      </c>
      <c r="AB24" s="11" t="s">
        <v>124</v>
      </c>
      <c r="AC24" s="12" t="s">
        <v>125</v>
      </c>
      <c r="AD24" s="11" t="s">
        <v>44</v>
      </c>
      <c r="AE24" s="12" t="s">
        <v>45</v>
      </c>
      <c r="AF24" s="14">
        <f t="shared" si="0"/>
        <v>0.23758970000000001</v>
      </c>
      <c r="AG24" s="11" t="s">
        <v>65</v>
      </c>
    </row>
    <row r="25" spans="1:33" x14ac:dyDescent="0.2">
      <c r="A25" s="8">
        <v>9156</v>
      </c>
      <c r="B25" s="9" t="s">
        <v>126</v>
      </c>
      <c r="C25" s="10">
        <v>43508</v>
      </c>
      <c r="D25" s="11">
        <v>88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127</v>
      </c>
      <c r="J25" s="12" t="s">
        <v>128</v>
      </c>
      <c r="K25" s="13" t="s">
        <v>40</v>
      </c>
      <c r="L25" s="11" t="str">
        <f>"000024"</f>
        <v>000024</v>
      </c>
      <c r="M25" s="10">
        <v>42889</v>
      </c>
      <c r="N25" s="11" t="str">
        <f>"000023"</f>
        <v>000023</v>
      </c>
      <c r="O25" s="10">
        <v>42916</v>
      </c>
      <c r="P25" s="11" t="str">
        <f>"000037"</f>
        <v>000037</v>
      </c>
      <c r="Q25" s="10">
        <v>42916</v>
      </c>
      <c r="R25" s="11"/>
      <c r="S25" s="11" t="str">
        <f>"009202"</f>
        <v>009202</v>
      </c>
      <c r="T25" s="10">
        <v>43503</v>
      </c>
      <c r="U25" s="14">
        <v>19.382190000000001</v>
      </c>
      <c r="V25" s="14">
        <v>2.34219</v>
      </c>
      <c r="W25" s="14">
        <v>17.04</v>
      </c>
      <c r="X25" s="11">
        <v>349</v>
      </c>
      <c r="Y25" s="10">
        <v>43508</v>
      </c>
      <c r="Z25" s="11">
        <v>9916291419</v>
      </c>
      <c r="AA25" s="12" t="s">
        <v>129</v>
      </c>
      <c r="AB25" s="11" t="s">
        <v>42</v>
      </c>
      <c r="AC25" s="12" t="s">
        <v>43</v>
      </c>
      <c r="AD25" s="11" t="s">
        <v>44</v>
      </c>
      <c r="AE25" s="12" t="s">
        <v>45</v>
      </c>
      <c r="AF25" s="14">
        <f t="shared" si="0"/>
        <v>0.19382190000000002</v>
      </c>
      <c r="AG25" s="11" t="s">
        <v>46</v>
      </c>
    </row>
    <row r="26" spans="1:33" x14ac:dyDescent="0.2">
      <c r="A26" s="8">
        <v>9323</v>
      </c>
      <c r="B26" s="9" t="s">
        <v>126</v>
      </c>
      <c r="C26" s="10">
        <v>43521</v>
      </c>
      <c r="D26" s="11">
        <v>88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130</v>
      </c>
      <c r="J26" s="12" t="s">
        <v>131</v>
      </c>
      <c r="K26" s="13" t="s">
        <v>40</v>
      </c>
      <c r="L26" s="11" t="str">
        <f>"000023"</f>
        <v>000023</v>
      </c>
      <c r="M26" s="10">
        <v>42889</v>
      </c>
      <c r="N26" s="11" t="str">
        <f>"000022"</f>
        <v>000022</v>
      </c>
      <c r="O26" s="10">
        <v>42916</v>
      </c>
      <c r="P26" s="11" t="str">
        <f>"000038"</f>
        <v>000038</v>
      </c>
      <c r="Q26" s="10">
        <v>42916</v>
      </c>
      <c r="R26" s="11"/>
      <c r="S26" s="11" t="str">
        <f>"009426"</f>
        <v>009426</v>
      </c>
      <c r="T26" s="10">
        <v>43518</v>
      </c>
      <c r="U26" s="14">
        <v>16.467960000000001</v>
      </c>
      <c r="V26" s="14">
        <v>1.99769</v>
      </c>
      <c r="W26" s="14">
        <v>14.470269999999999</v>
      </c>
      <c r="X26" s="11">
        <v>359</v>
      </c>
      <c r="Y26" s="10">
        <v>43521</v>
      </c>
      <c r="Z26" s="11">
        <v>9916291419</v>
      </c>
      <c r="AA26" s="12" t="s">
        <v>129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si="0"/>
        <v>0.16467960000000001</v>
      </c>
      <c r="AG26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2019-06-13T07:52:17Z</dcterms:modified>
</cp:coreProperties>
</file>