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0" i="1" l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AF18" i="1"/>
  <c r="S18" i="1"/>
  <c r="P18" i="1"/>
  <c r="N18" i="1"/>
  <c r="L18" i="1"/>
  <c r="AF17" i="1"/>
  <c r="S17" i="1"/>
  <c r="P17" i="1"/>
  <c r="N17" i="1"/>
  <c r="L17" i="1"/>
  <c r="AF16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<sst xmlns="http://schemas.openxmlformats.org/spreadsheetml/2006/main" count="439" uniqueCount="140">
  <si>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</si>
  <si>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</si>
  <si>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</si>
  <si>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</si>
  <si>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</si>
  <si>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</si>
  <si>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</si>
  <si>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</si>
  <si>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</si>
  <si>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</si>
  <si>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</si>
  <si>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</si>
  <si>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</si>
  <si>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</si>
  <si>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</si>
  <si>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</si>
  <si>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</si>
  <si>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</si>
  <si>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</si>
  <si>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</si>
  <si>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</si>
  <si>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</si>
  <si>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</si>
  <si>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</si>
  <si>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</si>
  <si>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</si>
  <si>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</si>
  <si>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</si>
  <si>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</si>
  <si>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</si>
  <si>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</si>
  <si>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</si>
  <si>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</si>
  <si>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</si>
  <si>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Jogupalya</t>
  </si>
  <si>
    <t>Dommaluru</t>
  </si>
  <si>
    <t>Shanthi Nagara</t>
  </si>
  <si>
    <t>East</t>
  </si>
  <si>
    <t>089-17-000029</t>
  </si>
  <si>
    <t>Package-II Comprehensive of development of roads and drains in ward no 89,114,115,in Shanthinagara Constituency (9 Works)</t>
  </si>
  <si>
    <t>Roads &amp; Drivablility</t>
  </si>
  <si>
    <t>M/s Civil Experts Consultants and Testing centre</t>
  </si>
  <si>
    <t>P3158</t>
  </si>
  <si>
    <t>SIP Infrastructure Project works</t>
  </si>
  <si>
    <t>ddo086</t>
  </si>
  <si>
    <t xml:space="preserve"> Assistant Executive Engineer Dommalur East Zone</t>
  </si>
  <si>
    <t>Pending</t>
  </si>
  <si>
    <t>M Ramesh</t>
  </si>
  <si>
    <t>M RAMESH</t>
  </si>
  <si>
    <t>089-15-000018</t>
  </si>
  <si>
    <t xml:space="preserve">Repairs and rewiring to the Electrical Installation in BBMP Boys High School in Jogupalya in ward no 89 </t>
  </si>
  <si>
    <t>Other Ward Works</t>
  </si>
  <si>
    <t xml:space="preserve">M/s Sri Chowdeshwari Electricals </t>
  </si>
  <si>
    <t>P0294</t>
  </si>
  <si>
    <t>M and R to Electrical Inst in BMP Buildings, Schools, M.Homes, Community Halls, Markets and Others</t>
  </si>
  <si>
    <t>ddo089</t>
  </si>
  <si>
    <t xml:space="preserve"> Assistant Executive Engineer Electrical East Zone</t>
  </si>
  <si>
    <t>May</t>
  </si>
  <si>
    <t>M  RAMESH</t>
  </si>
  <si>
    <t>June</t>
  </si>
  <si>
    <t>089-16-000007</t>
  </si>
  <si>
    <t>ENGAGING TRACTOR AND LABOURS FOR WARD MAINTENANCE</t>
  </si>
  <si>
    <t xml:space="preserve">Hanumant Ganap Naik </t>
  </si>
  <si>
    <t>P1771</t>
  </si>
  <si>
    <t>Zone Works - POW Works</t>
  </si>
  <si>
    <t>089-17-000037</t>
  </si>
  <si>
    <t>Providing Modren Dust Bin in Bangaluru City in ward no 89</t>
  </si>
  <si>
    <t xml:space="preserve">Technical Manager KRIDL </t>
  </si>
  <si>
    <t>P3110</t>
  </si>
  <si>
    <t>14th Finance Commission Grant Works</t>
  </si>
  <si>
    <t>Current</t>
  </si>
  <si>
    <t>089-16-000008</t>
  </si>
  <si>
    <t>POT HOLES FILLING IN WARD NO 89</t>
  </si>
  <si>
    <t>M Lakshmanreddy</t>
  </si>
  <si>
    <t>July</t>
  </si>
  <si>
    <t>089-16-000005</t>
  </si>
  <si>
    <t>CONCRETING OF NANDANAVANA G STREET IN WARD NO 89 JOUGUPALYA</t>
  </si>
  <si>
    <t xml:space="preserve">K R Rangaswamy </t>
  </si>
  <si>
    <t>089-16-000001</t>
  </si>
  <si>
    <t>Operation and Maintenance of street lights at Jogupalya area ward nos 89 Package E26 for one year.</t>
  </si>
  <si>
    <t>Footpaths &amp; Walkability</t>
  </si>
  <si>
    <t>M/s.Shree Bharathi Electricals</t>
  </si>
  <si>
    <t>P0300</t>
  </si>
  <si>
    <t>M and R to Street Lights - Replacement of Burnt Bulbs etc. (Package)</t>
  </si>
  <si>
    <t>Spill Over</t>
  </si>
  <si>
    <t>August</t>
  </si>
  <si>
    <t>089-17-000032</t>
  </si>
  <si>
    <t>WATER SUPPLY ANNUAL MAINTENANCE OF REPAIRS IN WARD NO 89 JOUGUPALYA</t>
  </si>
  <si>
    <t>Water &amp; Sanitary</t>
  </si>
  <si>
    <t>P1802</t>
  </si>
  <si>
    <t>Water Supply New Areas</t>
  </si>
  <si>
    <t>089-17-000010</t>
  </si>
  <si>
    <t>ANNUAL MAINTENANCE OF BBMP BUILDINGS IN WARD NO 89 JOUGUPALYA</t>
  </si>
  <si>
    <t xml:space="preserve">Hanumanth Ganap Naik </t>
  </si>
  <si>
    <t>September</t>
  </si>
  <si>
    <t>089-17-000009</t>
  </si>
  <si>
    <t>REPAIRS TO WARD OFFICE BUILDING IN WARD NO 89</t>
  </si>
  <si>
    <t>P Santhosh</t>
  </si>
  <si>
    <t>October</t>
  </si>
  <si>
    <t>089-16-000009</t>
  </si>
  <si>
    <t>COMPHRENSIVE DEVELOPMENT OF ROAD AND DRAINS IN WARD NO 89 JOUGUPALYA</t>
  </si>
  <si>
    <t>M/s Amrutha Constructions Pvt Ltd Prop Pichakal Venkateshwar Rao</t>
  </si>
  <si>
    <t>P3106</t>
  </si>
  <si>
    <t>Nagarothana Works</t>
  </si>
  <si>
    <t>089-17-000018</t>
  </si>
  <si>
    <t>IMPROVEMENTS OF ROAD CULVERT IN WARD NO 89 JOUGUPALYA</t>
  </si>
  <si>
    <t>K SEETHARAM</t>
  </si>
  <si>
    <t>.Package-II Comprehensive of development of roads and drains in ward no 89,114,115,in Shanthinagara Constituency (9 Works)</t>
  </si>
  <si>
    <t>M/s RBI Technical Services..</t>
  </si>
  <si>
    <t>089-18-000021</t>
  </si>
  <si>
    <t xml:space="preserve">Providing Safety grill and beautification around Indira Canteen in Ward No. 89 Jogupalya </t>
  </si>
  <si>
    <t>Indira Canteen</t>
  </si>
  <si>
    <t>January</t>
  </si>
  <si>
    <t>Civil Experts Consultants and Testing Centre</t>
  </si>
  <si>
    <t>089-19-000001</t>
  </si>
  <si>
    <t>Construction of RCC drain and CC road at 25 ft Road Saraswathipuram and surrounding area in ward no 89</t>
  </si>
  <si>
    <t>KRIDL</t>
  </si>
  <si>
    <t>P3111</t>
  </si>
  <si>
    <t>State Finance Commission Untied Grant Works</t>
  </si>
  <si>
    <t>February</t>
  </si>
  <si>
    <t>089-17-000035</t>
  </si>
  <si>
    <t>Engagement of Gangman and Hiring of Troctor Tippers for cleaning and Maintenance of road side drains and other cleaning works in works in ward no 89</t>
  </si>
  <si>
    <t>M LAKSHMANREDDY</t>
  </si>
  <si>
    <t>089-17-000015</t>
  </si>
  <si>
    <t>IMPROVEMENT OF ROAD DRAIN AND CULVERTS IN MAIN CHANNEL ROAD IN WARD NO 89 JOUGUPALYA</t>
  </si>
  <si>
    <t>KRISHNAREDDY VENKATESH</t>
  </si>
  <si>
    <t>089-17-000016</t>
  </si>
  <si>
    <t>IMPROVEMENTS OF ROAD DRAIN AND CULVERTS IN MOTAPPANAPALYA CROSS ROAD BESIDE SRINIDHI HOTEL AND HAL 2ND STAGE IN WARD NO 89 JOUGUPALYA</t>
  </si>
  <si>
    <t xml:space="preserve">V Rohit </t>
  </si>
  <si>
    <t>089-17-000020</t>
  </si>
  <si>
    <t>PROVIDING FENCING AND COMPOUND TO BBMP PROPERTIES IN WARD NO 89 JOUGUPALYA</t>
  </si>
  <si>
    <t>K S Mahalingappa</t>
  </si>
  <si>
    <t>089-17-000014</t>
  </si>
  <si>
    <t>IMPROVEMENTS OF ROAD AND DRAIN SURROUNDING AYYAPPA TEMPLE AT JOUGUPALYA IN WARD NO 89 JOUGUPALYA</t>
  </si>
  <si>
    <t>K R Rangaswamy</t>
  </si>
  <si>
    <t>089-17-000013</t>
  </si>
  <si>
    <t>DESILTING OF DRAIN FROM NEAR ZION CHURCH TO 8TH STREET IN WARD NO 89 JOUGUPALYA</t>
  </si>
  <si>
    <t>March</t>
  </si>
  <si>
    <t>089-18-000002</t>
  </si>
  <si>
    <t>DRILLING OF BOREWELL AND PROVIDING WATER SUPPLY CONNECTION OF WATER SCARCITY AREA IN WARD NO 89 JOUGUPALYA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</si>
</sst>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abSelected="1" workbookViewId="0">
      <pane ySplit="1" topLeftCell="A2" activePane="bottomLeft" state="frozen"/>
      <selection activeCell="H1" sqref="H1"/>
      <selection pane="bottomLeft" activeCell="F11" sqref="F11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81</v>
      </c>
      <c r="B2" s="9" t="s">
        <v>33</v>
      </c>
      <c r="C2" s="10">
        <v>43194</v>
      </c>
      <c r="D2" s="11">
        <v>89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"000074"</f>
        <v>000074</v>
      </c>
      <c r="M2" s="10">
        <v>43063</v>
      </c>
      <c r="N2" s="11" t="str">
        <f>"000050"</f>
        <v>000050</v>
      </c>
      <c r="O2" s="10">
        <v>43063</v>
      </c>
      <c r="P2" s="11" t="str">
        <f>"000062"</f>
        <v>000062</v>
      </c>
      <c r="Q2" s="10">
        <v>43063</v>
      </c>
      <c r="R2" s="11">
        <v>17</v>
      </c>
      <c r="S2" s="11" t="str">
        <f>"008751"</f>
        <v>008751</v>
      </c>
      <c r="T2" s="10">
        <v>43097</v>
      </c>
      <c r="U2" s="14">
        <v>6.58</v>
      </c>
      <c r="V2" s="14">
        <v>0.65800000000000003</v>
      </c>
      <c r="W2" s="14">
        <v>5.9219999999999997</v>
      </c>
      <c r="X2" s="11">
        <v>1</v>
      </c>
      <c r="Y2" s="10">
        <v>43194</v>
      </c>
      <c r="Z2" s="11">
        <v>8022975812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6.5799999999999997E-2</v>
      </c>
      <c r="AG2" s="11" t="s">
        <v>46</v>
      </c>
    </row>
    <row r="3" spans="1:33" x14ac:dyDescent="0.2">
      <c r="A3" s="8">
        <v>193</v>
      </c>
      <c r="B3" s="9" t="s">
        <v>33</v>
      </c>
      <c r="C3" s="10">
        <v>43195</v>
      </c>
      <c r="D3" s="11">
        <v>89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38</v>
      </c>
      <c r="J3" s="12" t="s">
        <v>39</v>
      </c>
      <c r="K3" s="13" t="s">
        <v>40</v>
      </c>
      <c r="L3" s="11" t="str">
        <f>"000074"</f>
        <v>000074</v>
      </c>
      <c r="M3" s="10">
        <v>43063</v>
      </c>
      <c r="N3" s="11" t="str">
        <f>"000050"</f>
        <v>000050</v>
      </c>
      <c r="O3" s="10">
        <v>43063</v>
      </c>
      <c r="P3" s="11" t="str">
        <f>"000062"</f>
        <v>000062</v>
      </c>
      <c r="Q3" s="10">
        <v>43063</v>
      </c>
      <c r="R3" s="11">
        <v>17</v>
      </c>
      <c r="S3" s="11" t="str">
        <f>"008751"</f>
        <v>008751</v>
      </c>
      <c r="T3" s="10">
        <v>43097</v>
      </c>
      <c r="U3" s="14">
        <v>98.2029</v>
      </c>
      <c r="V3" s="14">
        <v>3.04535</v>
      </c>
      <c r="W3" s="14">
        <v>95.157550000000001</v>
      </c>
      <c r="X3" s="11">
        <v>6</v>
      </c>
      <c r="Y3" s="10">
        <v>43195</v>
      </c>
      <c r="Z3" s="11">
        <v>8022975812</v>
      </c>
      <c r="AA3" s="12" t="s">
        <v>47</v>
      </c>
      <c r="AB3" s="11" t="s">
        <v>42</v>
      </c>
      <c r="AC3" s="12" t="s">
        <v>43</v>
      </c>
      <c r="AD3" s="11" t="s">
        <v>44</v>
      </c>
      <c r="AE3" s="12" t="s">
        <v>45</v>
      </c>
      <c r="AF3" s="14">
        <v>0.98202900000000004</v>
      </c>
      <c r="AG3" s="11" t="s">
        <v>46</v>
      </c>
    </row>
    <row r="4" spans="1:33" x14ac:dyDescent="0.2">
      <c r="A4" s="8">
        <v>194</v>
      </c>
      <c r="B4" s="9" t="s">
        <v>33</v>
      </c>
      <c r="C4" s="10">
        <v>43195</v>
      </c>
      <c r="D4" s="11">
        <v>89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38</v>
      </c>
      <c r="J4" s="12" t="s">
        <v>39</v>
      </c>
      <c r="K4" s="13" t="s">
        <v>40</v>
      </c>
      <c r="L4" s="11" t="str">
        <f>"000074"</f>
        <v>000074</v>
      </c>
      <c r="M4" s="10">
        <v>43063</v>
      </c>
      <c r="N4" s="11" t="str">
        <f>"000050"</f>
        <v>000050</v>
      </c>
      <c r="O4" s="10">
        <v>43063</v>
      </c>
      <c r="P4" s="11" t="str">
        <f>"000062"</f>
        <v>000062</v>
      </c>
      <c r="Q4" s="10">
        <v>43063</v>
      </c>
      <c r="R4" s="11">
        <v>17</v>
      </c>
      <c r="S4" s="11" t="str">
        <f>"008751"</f>
        <v>008751</v>
      </c>
      <c r="T4" s="10">
        <v>43097</v>
      </c>
      <c r="U4" s="14">
        <v>66.149529999999999</v>
      </c>
      <c r="V4" s="14">
        <v>2.0512000000000001</v>
      </c>
      <c r="W4" s="14">
        <v>64.098330000000004</v>
      </c>
      <c r="X4" s="11">
        <v>6</v>
      </c>
      <c r="Y4" s="10">
        <v>43195</v>
      </c>
      <c r="Z4" s="11">
        <v>8022975812</v>
      </c>
      <c r="AA4" s="12" t="s">
        <v>48</v>
      </c>
      <c r="AB4" s="11" t="s">
        <v>42</v>
      </c>
      <c r="AC4" s="12" t="s">
        <v>43</v>
      </c>
      <c r="AD4" s="11" t="s">
        <v>44</v>
      </c>
      <c r="AE4" s="12" t="s">
        <v>45</v>
      </c>
      <c r="AF4" s="14">
        <v>0.66149530000000001</v>
      </c>
      <c r="AG4" s="11" t="s">
        <v>46</v>
      </c>
    </row>
    <row r="5" spans="1:33" x14ac:dyDescent="0.2">
      <c r="A5" s="8">
        <v>621</v>
      </c>
      <c r="B5" s="9" t="s">
        <v>33</v>
      </c>
      <c r="C5" s="10">
        <v>43214</v>
      </c>
      <c r="D5" s="11">
        <v>89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49</v>
      </c>
      <c r="J5" s="12" t="s">
        <v>50</v>
      </c>
      <c r="K5" s="13" t="s">
        <v>51</v>
      </c>
      <c r="L5" s="11" t="str">
        <f>"000003"</f>
        <v>000003</v>
      </c>
      <c r="M5" s="10">
        <v>42510</v>
      </c>
      <c r="N5" s="11" t="str">
        <f>"019"</f>
        <v>019</v>
      </c>
      <c r="O5" s="10">
        <v>16</v>
      </c>
      <c r="P5" s="11" t="str">
        <f>"046"</f>
        <v>046</v>
      </c>
      <c r="Q5" s="10">
        <v>16</v>
      </c>
      <c r="R5" s="11">
        <v>15</v>
      </c>
      <c r="S5" s="11" t="str">
        <f>"000519"</f>
        <v>000519</v>
      </c>
      <c r="T5" s="10">
        <v>43203</v>
      </c>
      <c r="U5" s="14">
        <v>1.2399899999999999</v>
      </c>
      <c r="V5" s="14">
        <v>0.15529999999999999</v>
      </c>
      <c r="W5" s="14">
        <v>1.0846899999999999</v>
      </c>
      <c r="X5" s="11">
        <v>23</v>
      </c>
      <c r="Y5" s="10">
        <v>43214</v>
      </c>
      <c r="Z5" s="11">
        <v>9341142853</v>
      </c>
      <c r="AA5" s="12" t="s">
        <v>52</v>
      </c>
      <c r="AB5" s="11" t="s">
        <v>53</v>
      </c>
      <c r="AC5" s="12" t="s">
        <v>54</v>
      </c>
      <c r="AD5" s="11" t="s">
        <v>55</v>
      </c>
      <c r="AE5" s="12" t="s">
        <v>56</v>
      </c>
      <c r="AF5" s="14">
        <v>1.2399899999999998E-2</v>
      </c>
      <c r="AG5" s="11" t="s">
        <v>46</v>
      </c>
    </row>
    <row r="6" spans="1:33" x14ac:dyDescent="0.2">
      <c r="A6" s="8">
        <v>966</v>
      </c>
      <c r="B6" s="9" t="s">
        <v>57</v>
      </c>
      <c r="C6" s="10">
        <v>43229</v>
      </c>
      <c r="D6" s="11">
        <v>89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38</v>
      </c>
      <c r="J6" s="12" t="s">
        <v>39</v>
      </c>
      <c r="K6" s="13" t="s">
        <v>40</v>
      </c>
      <c r="L6" s="11" t="str">
        <f>"000074"</f>
        <v>000074</v>
      </c>
      <c r="M6" s="10">
        <v>43063</v>
      </c>
      <c r="N6" s="11" t="str">
        <f>"000050"</f>
        <v>000050</v>
      </c>
      <c r="O6" s="10">
        <v>43063</v>
      </c>
      <c r="P6" s="11" t="str">
        <f>"000062"</f>
        <v>000062</v>
      </c>
      <c r="Q6" s="10">
        <v>43063</v>
      </c>
      <c r="R6" s="11">
        <v>17</v>
      </c>
      <c r="S6" s="11" t="str">
        <f>"008751"</f>
        <v>008751</v>
      </c>
      <c r="T6" s="10">
        <v>43097</v>
      </c>
      <c r="U6" s="14">
        <v>75.000649999999993</v>
      </c>
      <c r="V6" s="14">
        <v>2.3250999999999999</v>
      </c>
      <c r="W6" s="14">
        <v>72.675550000000001</v>
      </c>
      <c r="X6" s="11">
        <v>47</v>
      </c>
      <c r="Y6" s="10">
        <v>43229</v>
      </c>
      <c r="Z6" s="11">
        <v>8022975812</v>
      </c>
      <c r="AA6" s="12" t="s">
        <v>58</v>
      </c>
      <c r="AB6" s="11" t="s">
        <v>42</v>
      </c>
      <c r="AC6" s="12" t="s">
        <v>43</v>
      </c>
      <c r="AD6" s="11" t="s">
        <v>44</v>
      </c>
      <c r="AE6" s="12" t="s">
        <v>45</v>
      </c>
      <c r="AF6" s="14">
        <v>0.75000649999999991</v>
      </c>
      <c r="AG6" s="11" t="s">
        <v>46</v>
      </c>
    </row>
    <row r="7" spans="1:33" x14ac:dyDescent="0.2">
      <c r="A7" s="8">
        <v>2324</v>
      </c>
      <c r="B7" s="9" t="s">
        <v>59</v>
      </c>
      <c r="C7" s="10">
        <v>43269</v>
      </c>
      <c r="D7" s="11">
        <v>89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60</v>
      </c>
      <c r="J7" s="12" t="s">
        <v>61</v>
      </c>
      <c r="K7" s="13" t="s">
        <v>51</v>
      </c>
      <c r="L7" s="11" t="str">
        <f>"000028"</f>
        <v>000028</v>
      </c>
      <c r="M7" s="10">
        <v>42576</v>
      </c>
      <c r="N7" s="11" t="str">
        <f>"000128"</f>
        <v>000128</v>
      </c>
      <c r="O7" s="10">
        <v>42793</v>
      </c>
      <c r="P7" s="11" t="str">
        <f>"000198"</f>
        <v>000198</v>
      </c>
      <c r="Q7" s="10">
        <v>42794</v>
      </c>
      <c r="R7" s="11">
        <v>16</v>
      </c>
      <c r="S7" s="11" t="str">
        <f>"002512"</f>
        <v>002512</v>
      </c>
      <c r="T7" s="10">
        <v>43264</v>
      </c>
      <c r="U7" s="14">
        <v>7.3109799999999998</v>
      </c>
      <c r="V7" s="14">
        <v>0.4461</v>
      </c>
      <c r="W7" s="14">
        <v>6.8648800000000003</v>
      </c>
      <c r="X7" s="11">
        <v>91</v>
      </c>
      <c r="Y7" s="10">
        <v>43269</v>
      </c>
      <c r="Z7" s="11">
        <v>8022975812</v>
      </c>
      <c r="AA7" s="12" t="s">
        <v>62</v>
      </c>
      <c r="AB7" s="11" t="s">
        <v>63</v>
      </c>
      <c r="AC7" s="12" t="s">
        <v>64</v>
      </c>
      <c r="AD7" s="11" t="s">
        <v>44</v>
      </c>
      <c r="AE7" s="12" t="s">
        <v>45</v>
      </c>
      <c r="AF7" s="14">
        <v>7.3109800000000003E-2</v>
      </c>
      <c r="AG7" s="11" t="s">
        <v>46</v>
      </c>
    </row>
    <row r="8" spans="1:33" x14ac:dyDescent="0.2">
      <c r="A8" s="8">
        <v>2406</v>
      </c>
      <c r="B8" s="9" t="s">
        <v>59</v>
      </c>
      <c r="C8" s="10">
        <v>43271</v>
      </c>
      <c r="D8" s="11">
        <v>89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65</v>
      </c>
      <c r="J8" s="12" t="s">
        <v>66</v>
      </c>
      <c r="K8" s="13" t="s">
        <v>51</v>
      </c>
      <c r="L8" s="11" t="str">
        <f>"000023"</f>
        <v>000023</v>
      </c>
      <c r="M8" s="10">
        <v>43253</v>
      </c>
      <c r="N8" s="11" t="str">
        <f>"000004"</f>
        <v>000004</v>
      </c>
      <c r="O8" s="10">
        <v>43253</v>
      </c>
      <c r="P8" s="11" t="str">
        <f>"000005"</f>
        <v>000005</v>
      </c>
      <c r="Q8" s="10">
        <v>43253</v>
      </c>
      <c r="R8" s="11">
        <v>17</v>
      </c>
      <c r="S8" s="11" t="str">
        <f>"002711"</f>
        <v>002711</v>
      </c>
      <c r="T8" s="10">
        <v>43270</v>
      </c>
      <c r="U8" s="14">
        <v>1.4716</v>
      </c>
      <c r="V8" s="14">
        <v>0.13930000000000001</v>
      </c>
      <c r="W8" s="14">
        <v>1.3323</v>
      </c>
      <c r="X8" s="11">
        <v>97</v>
      </c>
      <c r="Y8" s="10">
        <v>43271</v>
      </c>
      <c r="Z8" s="11">
        <v>8022975812</v>
      </c>
      <c r="AA8" s="12" t="s">
        <v>67</v>
      </c>
      <c r="AB8" s="11" t="s">
        <v>68</v>
      </c>
      <c r="AC8" s="12" t="s">
        <v>69</v>
      </c>
      <c r="AD8" s="11" t="s">
        <v>44</v>
      </c>
      <c r="AE8" s="12" t="s">
        <v>45</v>
      </c>
      <c r="AF8" s="14">
        <v>1.4716E-2</v>
      </c>
      <c r="AG8" s="11" t="s">
        <v>70</v>
      </c>
    </row>
    <row r="9" spans="1:33" x14ac:dyDescent="0.2">
      <c r="A9" s="8">
        <v>2554</v>
      </c>
      <c r="B9" s="9" t="s">
        <v>59</v>
      </c>
      <c r="C9" s="10">
        <v>43274</v>
      </c>
      <c r="D9" s="11">
        <v>89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71</v>
      </c>
      <c r="J9" s="12" t="s">
        <v>72</v>
      </c>
      <c r="K9" s="13" t="s">
        <v>40</v>
      </c>
      <c r="L9" s="11" t="str">
        <f>"000059"</f>
        <v>000059</v>
      </c>
      <c r="M9" s="10">
        <v>42437</v>
      </c>
      <c r="N9" s="11" t="str">
        <f>"000106"</f>
        <v>000106</v>
      </c>
      <c r="O9" s="10">
        <v>42671</v>
      </c>
      <c r="P9" s="11" t="str">
        <f>"000139"</f>
        <v>000139</v>
      </c>
      <c r="Q9" s="10">
        <v>42671</v>
      </c>
      <c r="R9" s="11">
        <v>16</v>
      </c>
      <c r="S9" s="11" t="str">
        <f>"002802"</f>
        <v>002802</v>
      </c>
      <c r="T9" s="10">
        <v>43271</v>
      </c>
      <c r="U9" s="14">
        <v>4.4878900000000002</v>
      </c>
      <c r="V9" s="14">
        <v>0.32335000000000003</v>
      </c>
      <c r="W9" s="14">
        <v>4.1645399999999997</v>
      </c>
      <c r="X9" s="11">
        <v>99</v>
      </c>
      <c r="Y9" s="10">
        <v>43274</v>
      </c>
      <c r="Z9" s="11">
        <v>8022975812</v>
      </c>
      <c r="AA9" s="12" t="s">
        <v>73</v>
      </c>
      <c r="AB9" s="11" t="s">
        <v>63</v>
      </c>
      <c r="AC9" s="12" t="s">
        <v>64</v>
      </c>
      <c r="AD9" s="11" t="s">
        <v>44</v>
      </c>
      <c r="AE9" s="12" t="s">
        <v>45</v>
      </c>
      <c r="AF9" s="14">
        <v>4.4878899999999999E-2</v>
      </c>
      <c r="AG9" s="11" t="s">
        <v>46</v>
      </c>
    </row>
    <row r="10" spans="1:33" x14ac:dyDescent="0.2">
      <c r="A10" s="8">
        <v>2866</v>
      </c>
      <c r="B10" s="9" t="s">
        <v>74</v>
      </c>
      <c r="C10" s="10">
        <v>43283</v>
      </c>
      <c r="D10" s="11">
        <v>89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75</v>
      </c>
      <c r="J10" s="12" t="s">
        <v>76</v>
      </c>
      <c r="K10" s="13" t="s">
        <v>40</v>
      </c>
      <c r="L10" s="11" t="str">
        <f>"000039"</f>
        <v>000039</v>
      </c>
      <c r="M10" s="10">
        <v>42486</v>
      </c>
      <c r="N10" s="11" t="str">
        <f>"000100"</f>
        <v>000100</v>
      </c>
      <c r="O10" s="10">
        <v>42671</v>
      </c>
      <c r="P10" s="11" t="str">
        <f>"000140"</f>
        <v>000140</v>
      </c>
      <c r="Q10" s="10">
        <v>42681</v>
      </c>
      <c r="R10" s="11">
        <v>16</v>
      </c>
      <c r="S10" s="11" t="str">
        <f>"003114"</f>
        <v>003114</v>
      </c>
      <c r="T10" s="10">
        <v>43280</v>
      </c>
      <c r="U10" s="14">
        <v>4.5336299999999996</v>
      </c>
      <c r="V10" s="14">
        <v>0.35486000000000001</v>
      </c>
      <c r="W10" s="14">
        <v>4.1787700000000001</v>
      </c>
      <c r="X10" s="11">
        <v>106</v>
      </c>
      <c r="Y10" s="10">
        <v>43283</v>
      </c>
      <c r="Z10" s="11">
        <v>8022975812</v>
      </c>
      <c r="AA10" s="12" t="s">
        <v>77</v>
      </c>
      <c r="AB10" s="11" t="s">
        <v>63</v>
      </c>
      <c r="AC10" s="12" t="s">
        <v>64</v>
      </c>
      <c r="AD10" s="11" t="s">
        <v>44</v>
      </c>
      <c r="AE10" s="12" t="s">
        <v>45</v>
      </c>
      <c r="AF10" s="14">
        <v>4.5336299999999996E-2</v>
      </c>
      <c r="AG10" s="11" t="s">
        <v>46</v>
      </c>
    </row>
    <row r="11" spans="1:33" x14ac:dyDescent="0.2">
      <c r="A11" s="8">
        <v>3526</v>
      </c>
      <c r="B11" s="9" t="s">
        <v>74</v>
      </c>
      <c r="C11" s="10">
        <v>43299</v>
      </c>
      <c r="D11" s="11">
        <v>89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78</v>
      </c>
      <c r="J11" s="12" t="s">
        <v>79</v>
      </c>
      <c r="K11" s="13" t="s">
        <v>80</v>
      </c>
      <c r="L11" s="11" t="str">
        <f>"000022"</f>
        <v>000022</v>
      </c>
      <c r="M11" s="10">
        <v>42947</v>
      </c>
      <c r="N11" s="11" t="str">
        <f>"000113"</f>
        <v>000113</v>
      </c>
      <c r="O11" s="10">
        <v>43333</v>
      </c>
      <c r="P11" s="11" t="str">
        <f>"000113"</f>
        <v>000113</v>
      </c>
      <c r="Q11" s="10">
        <v>43333</v>
      </c>
      <c r="R11" s="11">
        <v>16</v>
      </c>
      <c r="S11" s="11" t="str">
        <f>""</f>
        <v/>
      </c>
      <c r="T11" s="10"/>
      <c r="U11" s="14">
        <v>6.5443499999999997</v>
      </c>
      <c r="V11" s="14">
        <v>0.73689000000000004</v>
      </c>
      <c r="W11" s="14">
        <v>5.8074599999999998</v>
      </c>
      <c r="X11" s="11">
        <v>127</v>
      </c>
      <c r="Y11" s="10">
        <v>43299</v>
      </c>
      <c r="Z11" s="11">
        <v>9945159512</v>
      </c>
      <c r="AA11" s="12" t="s">
        <v>81</v>
      </c>
      <c r="AB11" s="11" t="s">
        <v>82</v>
      </c>
      <c r="AC11" s="12" t="s">
        <v>83</v>
      </c>
      <c r="AD11" s="11" t="s">
        <v>55</v>
      </c>
      <c r="AE11" s="12" t="s">
        <v>56</v>
      </c>
      <c r="AF11" s="14">
        <v>6.5443500000000002E-2</v>
      </c>
      <c r="AG11" s="11" t="s">
        <v>84</v>
      </c>
    </row>
    <row r="12" spans="1:33" x14ac:dyDescent="0.2">
      <c r="A12" s="8">
        <v>3746</v>
      </c>
      <c r="B12" s="9" t="s">
        <v>74</v>
      </c>
      <c r="C12" s="10">
        <v>43301</v>
      </c>
      <c r="D12" s="11">
        <v>89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78</v>
      </c>
      <c r="J12" s="12" t="s">
        <v>79</v>
      </c>
      <c r="K12" s="13" t="s">
        <v>80</v>
      </c>
      <c r="L12" s="11" t="str">
        <f>"000022"</f>
        <v>000022</v>
      </c>
      <c r="M12" s="10">
        <v>42947</v>
      </c>
      <c r="N12" s="11" t="str">
        <f>"000113"</f>
        <v>000113</v>
      </c>
      <c r="O12" s="10">
        <v>43333</v>
      </c>
      <c r="P12" s="11" t="str">
        <f>"000113"</f>
        <v>000113</v>
      </c>
      <c r="Q12" s="10">
        <v>43333</v>
      </c>
      <c r="R12" s="11">
        <v>16</v>
      </c>
      <c r="S12" s="11" t="str">
        <f>""</f>
        <v/>
      </c>
      <c r="T12" s="10"/>
      <c r="U12" s="14">
        <v>3.27217</v>
      </c>
      <c r="V12" s="14">
        <v>0.2722</v>
      </c>
      <c r="W12" s="14">
        <v>2.9999699999999998</v>
      </c>
      <c r="X12" s="11">
        <v>134</v>
      </c>
      <c r="Y12" s="10">
        <v>43301</v>
      </c>
      <c r="Z12" s="11">
        <v>9945159512</v>
      </c>
      <c r="AA12" s="12" t="s">
        <v>81</v>
      </c>
      <c r="AB12" s="11" t="s">
        <v>82</v>
      </c>
      <c r="AC12" s="12" t="s">
        <v>83</v>
      </c>
      <c r="AD12" s="11" t="s">
        <v>55</v>
      </c>
      <c r="AE12" s="12" t="s">
        <v>56</v>
      </c>
      <c r="AF12" s="14">
        <v>3.2721699999999999E-2</v>
      </c>
      <c r="AG12" s="11" t="s">
        <v>84</v>
      </c>
    </row>
    <row r="13" spans="1:33" x14ac:dyDescent="0.2">
      <c r="A13" s="8">
        <v>4116</v>
      </c>
      <c r="B13" s="9" t="s">
        <v>74</v>
      </c>
      <c r="C13" s="10">
        <v>43308</v>
      </c>
      <c r="D13" s="11">
        <v>89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78</v>
      </c>
      <c r="J13" s="12" t="s">
        <v>79</v>
      </c>
      <c r="K13" s="13" t="s">
        <v>80</v>
      </c>
      <c r="L13" s="11" t="str">
        <f>"000022"</f>
        <v>000022</v>
      </c>
      <c r="M13" s="10">
        <v>42947</v>
      </c>
      <c r="N13" s="11" t="str">
        <f>"000113"</f>
        <v>000113</v>
      </c>
      <c r="O13" s="10">
        <v>43333</v>
      </c>
      <c r="P13" s="11" t="str">
        <f>"000113"</f>
        <v>000113</v>
      </c>
      <c r="Q13" s="10">
        <v>43333</v>
      </c>
      <c r="R13" s="11">
        <v>16</v>
      </c>
      <c r="S13" s="11" t="str">
        <f>""</f>
        <v/>
      </c>
      <c r="T13" s="10"/>
      <c r="U13" s="14">
        <v>8.1804400000000008</v>
      </c>
      <c r="V13" s="14">
        <v>0.68294999999999995</v>
      </c>
      <c r="W13" s="14">
        <v>7.49749</v>
      </c>
      <c r="X13" s="11">
        <v>146</v>
      </c>
      <c r="Y13" s="10">
        <v>43308</v>
      </c>
      <c r="Z13" s="11">
        <v>9945159512</v>
      </c>
      <c r="AA13" s="12" t="s">
        <v>81</v>
      </c>
      <c r="AB13" s="11" t="s">
        <v>82</v>
      </c>
      <c r="AC13" s="12" t="s">
        <v>83</v>
      </c>
      <c r="AD13" s="11" t="s">
        <v>55</v>
      </c>
      <c r="AE13" s="12" t="s">
        <v>56</v>
      </c>
      <c r="AF13" s="14">
        <v>8.1804400000000013E-2</v>
      </c>
      <c r="AG13" s="11" t="s">
        <v>84</v>
      </c>
    </row>
    <row r="14" spans="1:33" x14ac:dyDescent="0.2">
      <c r="A14" s="8">
        <v>4831</v>
      </c>
      <c r="B14" s="9" t="s">
        <v>85</v>
      </c>
      <c r="C14" s="10">
        <v>43326</v>
      </c>
      <c r="D14" s="11">
        <v>89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86</v>
      </c>
      <c r="J14" s="12" t="s">
        <v>87</v>
      </c>
      <c r="K14" s="13" t="s">
        <v>88</v>
      </c>
      <c r="L14" s="11" t="str">
        <f>"000070"</f>
        <v>000070</v>
      </c>
      <c r="M14" s="10">
        <v>43047</v>
      </c>
      <c r="N14" s="11" t="str">
        <f>"000046"</f>
        <v>000046</v>
      </c>
      <c r="O14" s="10">
        <v>43048</v>
      </c>
      <c r="P14" s="11" t="str">
        <f>"000056"</f>
        <v>000056</v>
      </c>
      <c r="Q14" s="10">
        <v>43048</v>
      </c>
      <c r="R14" s="11">
        <v>17</v>
      </c>
      <c r="S14" s="11" t="str">
        <f>"005078"</f>
        <v>005078</v>
      </c>
      <c r="T14" s="10">
        <v>43322</v>
      </c>
      <c r="U14" s="14">
        <v>14.314450000000001</v>
      </c>
      <c r="V14" s="14">
        <v>1.2316</v>
      </c>
      <c r="W14" s="14">
        <v>13.082850000000001</v>
      </c>
      <c r="X14" s="11">
        <v>171</v>
      </c>
      <c r="Y14" s="10">
        <v>43326</v>
      </c>
      <c r="Z14" s="11">
        <v>8022975812</v>
      </c>
      <c r="AA14" s="12" t="s">
        <v>67</v>
      </c>
      <c r="AB14" s="11" t="s">
        <v>89</v>
      </c>
      <c r="AC14" s="12" t="s">
        <v>90</v>
      </c>
      <c r="AD14" s="11" t="s">
        <v>44</v>
      </c>
      <c r="AE14" s="12" t="s">
        <v>45</v>
      </c>
      <c r="AF14" s="14">
        <v>0.14314450000000001</v>
      </c>
      <c r="AG14" s="11" t="s">
        <v>46</v>
      </c>
    </row>
    <row r="15" spans="1:33" x14ac:dyDescent="0.2">
      <c r="A15" s="8">
        <v>5015</v>
      </c>
      <c r="B15" s="9" t="s">
        <v>85</v>
      </c>
      <c r="C15" s="10">
        <v>43333</v>
      </c>
      <c r="D15" s="11">
        <v>89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91</v>
      </c>
      <c r="J15" s="12" t="s">
        <v>92</v>
      </c>
      <c r="K15" s="13" t="s">
        <v>51</v>
      </c>
      <c r="L15" s="11" t="str">
        <f>"000066"</f>
        <v>000066</v>
      </c>
      <c r="M15" s="10">
        <v>43045</v>
      </c>
      <c r="N15" s="11" t="str">
        <f>"000045"</f>
        <v>000045</v>
      </c>
      <c r="O15" s="10">
        <v>43046</v>
      </c>
      <c r="P15" s="11" t="str">
        <f>"000057"</f>
        <v>000057</v>
      </c>
      <c r="Q15" s="10">
        <v>43048</v>
      </c>
      <c r="R15" s="11">
        <v>17</v>
      </c>
      <c r="S15" s="11" t="str">
        <f>"005279"</f>
        <v>005279</v>
      </c>
      <c r="T15" s="10">
        <v>43332</v>
      </c>
      <c r="U15" s="14">
        <v>6.2843</v>
      </c>
      <c r="V15" s="14">
        <v>0.25769999999999998</v>
      </c>
      <c r="W15" s="14">
        <v>6.0266000000000002</v>
      </c>
      <c r="X15" s="11">
        <v>176</v>
      </c>
      <c r="Y15" s="10">
        <v>43333</v>
      </c>
      <c r="Z15" s="11">
        <v>8022975812</v>
      </c>
      <c r="AA15" s="12" t="s">
        <v>93</v>
      </c>
      <c r="AB15" s="11" t="s">
        <v>63</v>
      </c>
      <c r="AC15" s="12" t="s">
        <v>64</v>
      </c>
      <c r="AD15" s="11" t="s">
        <v>44</v>
      </c>
      <c r="AE15" s="12" t="s">
        <v>45</v>
      </c>
      <c r="AF15" s="14">
        <v>6.2842999999999996E-2</v>
      </c>
      <c r="AG15" s="11" t="s">
        <v>46</v>
      </c>
    </row>
    <row r="16" spans="1:33" x14ac:dyDescent="0.2">
      <c r="A16" s="8">
        <v>5258</v>
      </c>
      <c r="B16" s="9" t="s">
        <v>94</v>
      </c>
      <c r="C16" s="10">
        <v>43346</v>
      </c>
      <c r="D16" s="11">
        <v>89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95</v>
      </c>
      <c r="J16" s="12" t="s">
        <v>96</v>
      </c>
      <c r="K16" s="13" t="s">
        <v>51</v>
      </c>
      <c r="L16" s="11" t="str">
        <f>"000003"</f>
        <v>000003</v>
      </c>
      <c r="M16" s="10">
        <v>42924</v>
      </c>
      <c r="N16" s="11" t="str">
        <f>"000014"</f>
        <v>000014</v>
      </c>
      <c r="O16" s="10">
        <v>42941</v>
      </c>
      <c r="P16" s="11" t="str">
        <f>"000020"</f>
        <v>000020</v>
      </c>
      <c r="Q16" s="10">
        <v>42941</v>
      </c>
      <c r="R16" s="11">
        <v>17</v>
      </c>
      <c r="S16" s="11" t="str">
        <f>"005524"</f>
        <v>005524</v>
      </c>
      <c r="T16" s="10">
        <v>43341</v>
      </c>
      <c r="U16" s="14">
        <v>1.10642</v>
      </c>
      <c r="V16" s="14">
        <v>7.757E-2</v>
      </c>
      <c r="W16" s="14">
        <v>1.02885</v>
      </c>
      <c r="X16" s="11">
        <v>191</v>
      </c>
      <c r="Y16" s="10">
        <v>43346</v>
      </c>
      <c r="Z16" s="11">
        <v>8022975812</v>
      </c>
      <c r="AA16" s="12" t="s">
        <v>97</v>
      </c>
      <c r="AB16" s="11" t="s">
        <v>63</v>
      </c>
      <c r="AC16" s="12" t="s">
        <v>64</v>
      </c>
      <c r="AD16" s="11" t="s">
        <v>44</v>
      </c>
      <c r="AE16" s="12" t="s">
        <v>45</v>
      </c>
      <c r="AF16" s="14">
        <f t="shared" ref="AF16:AF30" si="0">U16/100</f>
        <v>1.10642E-2</v>
      </c>
      <c r="AG16" s="11" t="s">
        <v>46</v>
      </c>
    </row>
    <row r="17" spans="1:33" x14ac:dyDescent="0.2">
      <c r="A17" s="8">
        <v>6110</v>
      </c>
      <c r="B17" s="9" t="s">
        <v>98</v>
      </c>
      <c r="C17" s="10">
        <v>43385</v>
      </c>
      <c r="D17" s="11">
        <v>89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99</v>
      </c>
      <c r="J17" s="12" t="s">
        <v>100</v>
      </c>
      <c r="K17" s="13" t="s">
        <v>40</v>
      </c>
      <c r="L17" s="11" t="str">
        <f>"000062"</f>
        <v>000062</v>
      </c>
      <c r="M17" s="10">
        <v>43040</v>
      </c>
      <c r="N17" s="11" t="str">
        <f>"000041"</f>
        <v>000041</v>
      </c>
      <c r="O17" s="10">
        <v>43040</v>
      </c>
      <c r="P17" s="11" t="str">
        <f>"000031"</f>
        <v>000031</v>
      </c>
      <c r="Q17" s="10">
        <v>43040</v>
      </c>
      <c r="R17" s="11">
        <v>16</v>
      </c>
      <c r="S17" s="11" t="str">
        <f>"007742"</f>
        <v>007742</v>
      </c>
      <c r="T17" s="10">
        <v>43049</v>
      </c>
      <c r="U17" s="14">
        <v>30.43</v>
      </c>
      <c r="V17" s="14">
        <v>1.2478</v>
      </c>
      <c r="W17" s="14">
        <v>29.182200000000002</v>
      </c>
      <c r="X17" s="11">
        <v>228</v>
      </c>
      <c r="Y17" s="10">
        <v>43385</v>
      </c>
      <c r="Z17" s="11">
        <v>8022975812</v>
      </c>
      <c r="AA17" s="12" t="s">
        <v>101</v>
      </c>
      <c r="AB17" s="11" t="s">
        <v>102</v>
      </c>
      <c r="AC17" s="12" t="s">
        <v>103</v>
      </c>
      <c r="AD17" s="11" t="s">
        <v>44</v>
      </c>
      <c r="AE17" s="12" t="s">
        <v>45</v>
      </c>
      <c r="AF17" s="14">
        <f t="shared" si="0"/>
        <v>0.30430000000000001</v>
      </c>
      <c r="AG17" s="11" t="s">
        <v>46</v>
      </c>
    </row>
    <row r="18" spans="1:33" x14ac:dyDescent="0.2">
      <c r="A18" s="8">
        <v>6111</v>
      </c>
      <c r="B18" s="9" t="s">
        <v>98</v>
      </c>
      <c r="C18" s="10">
        <v>43385</v>
      </c>
      <c r="D18" s="11">
        <v>89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99</v>
      </c>
      <c r="J18" s="12" t="s">
        <v>100</v>
      </c>
      <c r="K18" s="13" t="s">
        <v>40</v>
      </c>
      <c r="L18" s="11" t="str">
        <f>"000062"</f>
        <v>000062</v>
      </c>
      <c r="M18" s="10">
        <v>43040</v>
      </c>
      <c r="N18" s="11" t="str">
        <f>"000041"</f>
        <v>000041</v>
      </c>
      <c r="O18" s="10">
        <v>43040</v>
      </c>
      <c r="P18" s="11" t="str">
        <f>"000031"</f>
        <v>000031</v>
      </c>
      <c r="Q18" s="10">
        <v>43040</v>
      </c>
      <c r="R18" s="11">
        <v>16</v>
      </c>
      <c r="S18" s="11" t="str">
        <f>"007742"</f>
        <v>007742</v>
      </c>
      <c r="T18" s="10">
        <v>43049</v>
      </c>
      <c r="U18" s="14">
        <v>30.43</v>
      </c>
      <c r="V18" s="14">
        <v>1.2478</v>
      </c>
      <c r="W18" s="14">
        <v>29.182200000000002</v>
      </c>
      <c r="X18" s="11">
        <v>228</v>
      </c>
      <c r="Y18" s="10">
        <v>43385</v>
      </c>
      <c r="Z18" s="11">
        <v>8022975812</v>
      </c>
      <c r="AA18" s="12" t="s">
        <v>101</v>
      </c>
      <c r="AB18" s="11" t="s">
        <v>102</v>
      </c>
      <c r="AC18" s="12" t="s">
        <v>103</v>
      </c>
      <c r="AD18" s="11" t="s">
        <v>44</v>
      </c>
      <c r="AE18" s="12" t="s">
        <v>45</v>
      </c>
      <c r="AF18" s="14">
        <f t="shared" si="0"/>
        <v>0.30430000000000001</v>
      </c>
      <c r="AG18" s="11" t="s">
        <v>46</v>
      </c>
    </row>
    <row r="19" spans="1:33" x14ac:dyDescent="0.2">
      <c r="A19" s="8">
        <v>6112</v>
      </c>
      <c r="B19" s="9" t="s">
        <v>98</v>
      </c>
      <c r="C19" s="10">
        <v>43385</v>
      </c>
      <c r="D19" s="11">
        <v>89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104</v>
      </c>
      <c r="J19" s="12" t="s">
        <v>105</v>
      </c>
      <c r="K19" s="13" t="s">
        <v>40</v>
      </c>
      <c r="L19" s="11" t="str">
        <f>"000130"</f>
        <v>000130</v>
      </c>
      <c r="M19" s="10">
        <v>42826</v>
      </c>
      <c r="N19" s="11" t="str">
        <f>"000003"</f>
        <v>000003</v>
      </c>
      <c r="O19" s="10">
        <v>42844</v>
      </c>
      <c r="P19" s="11" t="str">
        <f>"000004"</f>
        <v>000004</v>
      </c>
      <c r="Q19" s="10">
        <v>42851</v>
      </c>
      <c r="R19" s="11">
        <v>17</v>
      </c>
      <c r="S19" s="11" t="str">
        <f>"006103"</f>
        <v>006103</v>
      </c>
      <c r="T19" s="10">
        <v>43376</v>
      </c>
      <c r="U19" s="14">
        <v>9.9827999999999992</v>
      </c>
      <c r="V19" s="14">
        <v>0.629</v>
      </c>
      <c r="W19" s="14">
        <v>9.3537999999999997</v>
      </c>
      <c r="X19" s="11">
        <v>230</v>
      </c>
      <c r="Y19" s="10">
        <v>43385</v>
      </c>
      <c r="Z19" s="11">
        <v>8022975812</v>
      </c>
      <c r="AA19" s="12" t="s">
        <v>106</v>
      </c>
      <c r="AB19" s="11" t="s">
        <v>63</v>
      </c>
      <c r="AC19" s="12" t="s">
        <v>64</v>
      </c>
      <c r="AD19" s="11" t="s">
        <v>44</v>
      </c>
      <c r="AE19" s="12" t="s">
        <v>45</v>
      </c>
      <c r="AF19" s="14">
        <f t="shared" si="0"/>
        <v>9.9827999999999986E-2</v>
      </c>
      <c r="AG19" s="11" t="s">
        <v>46</v>
      </c>
    </row>
    <row r="20" spans="1:33" x14ac:dyDescent="0.2">
      <c r="A20" s="8">
        <v>6113</v>
      </c>
      <c r="B20" s="9" t="s">
        <v>98</v>
      </c>
      <c r="C20" s="10">
        <v>43385</v>
      </c>
      <c r="D20" s="11">
        <v>89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38</v>
      </c>
      <c r="J20" s="12" t="s">
        <v>107</v>
      </c>
      <c r="K20" s="13" t="s">
        <v>40</v>
      </c>
      <c r="L20" s="11" t="str">
        <f>"000074"</f>
        <v>000074</v>
      </c>
      <c r="M20" s="10">
        <v>43063</v>
      </c>
      <c r="N20" s="11" t="str">
        <f>"000050"</f>
        <v>000050</v>
      </c>
      <c r="O20" s="10">
        <v>43063</v>
      </c>
      <c r="P20" s="11" t="str">
        <f>"000062"</f>
        <v>000062</v>
      </c>
      <c r="Q20" s="10">
        <v>43063</v>
      </c>
      <c r="R20" s="11">
        <v>17</v>
      </c>
      <c r="S20" s="11" t="str">
        <f>"008751"</f>
        <v>008751</v>
      </c>
      <c r="T20" s="10">
        <v>43097</v>
      </c>
      <c r="U20" s="14">
        <v>3.7196500000000001</v>
      </c>
      <c r="V20" s="14">
        <v>0.372</v>
      </c>
      <c r="W20" s="14">
        <v>3.3476499999999998</v>
      </c>
      <c r="X20" s="11">
        <v>233</v>
      </c>
      <c r="Y20" s="10">
        <v>43385</v>
      </c>
      <c r="Z20" s="11">
        <v>9845036062</v>
      </c>
      <c r="AA20" s="12" t="s">
        <v>108</v>
      </c>
      <c r="AB20" s="11" t="s">
        <v>42</v>
      </c>
      <c r="AC20" s="12" t="s">
        <v>43</v>
      </c>
      <c r="AD20" s="11" t="s">
        <v>44</v>
      </c>
      <c r="AE20" s="12" t="s">
        <v>45</v>
      </c>
      <c r="AF20" s="14">
        <f t="shared" si="0"/>
        <v>3.71965E-2</v>
      </c>
      <c r="AG20" s="11" t="s">
        <v>46</v>
      </c>
    </row>
    <row r="21" spans="1:33" x14ac:dyDescent="0.2">
      <c r="A21" s="8">
        <v>7082</v>
      </c>
      <c r="B21" s="9" t="s">
        <v>98</v>
      </c>
      <c r="C21" s="10">
        <v>43404</v>
      </c>
      <c r="D21" s="11">
        <v>89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109</v>
      </c>
      <c r="J21" s="12" t="s">
        <v>110</v>
      </c>
      <c r="K21" s="13" t="s">
        <v>111</v>
      </c>
      <c r="L21" s="11" t="str">
        <f>"000031"</f>
        <v>000031</v>
      </c>
      <c r="M21" s="10">
        <v>43269</v>
      </c>
      <c r="N21" s="11" t="str">
        <f>"000028"</f>
        <v>000028</v>
      </c>
      <c r="O21" s="10">
        <v>43321</v>
      </c>
      <c r="P21" s="11" t="str">
        <f>"000035"</f>
        <v>000035</v>
      </c>
      <c r="Q21" s="10">
        <v>43321</v>
      </c>
      <c r="R21" s="11">
        <v>18</v>
      </c>
      <c r="S21" s="11" t="str">
        <f>"007092"</f>
        <v>007092</v>
      </c>
      <c r="T21" s="10">
        <v>43402</v>
      </c>
      <c r="U21" s="14">
        <v>21.276700000000002</v>
      </c>
      <c r="V21" s="14">
        <v>1.9450000000000001</v>
      </c>
      <c r="W21" s="14">
        <v>19.331700000000001</v>
      </c>
      <c r="X21" s="11">
        <v>260</v>
      </c>
      <c r="Y21" s="10">
        <v>43404</v>
      </c>
      <c r="Z21" s="11">
        <v>8022975812</v>
      </c>
      <c r="AA21" s="12" t="s">
        <v>67</v>
      </c>
      <c r="AB21" s="11" t="s">
        <v>102</v>
      </c>
      <c r="AC21" s="12" t="s">
        <v>103</v>
      </c>
      <c r="AD21" s="11" t="s">
        <v>44</v>
      </c>
      <c r="AE21" s="12" t="s">
        <v>45</v>
      </c>
      <c r="AF21" s="14">
        <f t="shared" si="0"/>
        <v>0.21276700000000001</v>
      </c>
      <c r="AG21" s="11" t="s">
        <v>70</v>
      </c>
    </row>
    <row r="22" spans="1:33" x14ac:dyDescent="0.2">
      <c r="A22" s="8">
        <v>8394</v>
      </c>
      <c r="B22" s="9" t="s">
        <v>112</v>
      </c>
      <c r="C22" s="10">
        <v>43469</v>
      </c>
      <c r="D22" s="11">
        <v>89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99</v>
      </c>
      <c r="J22" s="12" t="s">
        <v>100</v>
      </c>
      <c r="K22" s="13" t="s">
        <v>40</v>
      </c>
      <c r="L22" s="11" t="str">
        <f>"000062"</f>
        <v>000062</v>
      </c>
      <c r="M22" s="10">
        <v>43040</v>
      </c>
      <c r="N22" s="11" t="str">
        <f>"000041"</f>
        <v>000041</v>
      </c>
      <c r="O22" s="10">
        <v>43040</v>
      </c>
      <c r="P22" s="11" t="str">
        <f>"000031"</f>
        <v>000031</v>
      </c>
      <c r="Q22" s="10">
        <v>43040</v>
      </c>
      <c r="R22" s="11"/>
      <c r="S22" s="11" t="str">
        <f>"007742"</f>
        <v>007742</v>
      </c>
      <c r="T22" s="10">
        <v>43049</v>
      </c>
      <c r="U22" s="14">
        <v>7.2127999999999997</v>
      </c>
      <c r="V22" s="14">
        <v>0.72128000000000003</v>
      </c>
      <c r="W22" s="14">
        <v>6.4915200000000004</v>
      </c>
      <c r="X22" s="11">
        <v>314</v>
      </c>
      <c r="Y22" s="10">
        <v>43469</v>
      </c>
      <c r="Z22" s="11">
        <v>8022975812</v>
      </c>
      <c r="AA22" s="12" t="s">
        <v>113</v>
      </c>
      <c r="AB22" s="11" t="s">
        <v>102</v>
      </c>
      <c r="AC22" s="12" t="s">
        <v>103</v>
      </c>
      <c r="AD22" s="11" t="s">
        <v>44</v>
      </c>
      <c r="AE22" s="12" t="s">
        <v>45</v>
      </c>
      <c r="AF22" s="14">
        <f t="shared" si="0"/>
        <v>7.2127999999999998E-2</v>
      </c>
      <c r="AG22" s="11" t="s">
        <v>46</v>
      </c>
    </row>
    <row r="23" spans="1:33" x14ac:dyDescent="0.2">
      <c r="A23" s="8">
        <v>8646</v>
      </c>
      <c r="B23" s="9" t="s">
        <v>112</v>
      </c>
      <c r="C23" s="10">
        <v>43483</v>
      </c>
      <c r="D23" s="11">
        <v>89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114</v>
      </c>
      <c r="J23" s="12" t="s">
        <v>115</v>
      </c>
      <c r="K23" s="13" t="s">
        <v>80</v>
      </c>
      <c r="L23" s="11" t="str">
        <f>"000152"</f>
        <v>000152</v>
      </c>
      <c r="M23" s="10">
        <v>43438</v>
      </c>
      <c r="N23" s="11" t="str">
        <f>"000052"</f>
        <v>000052</v>
      </c>
      <c r="O23" s="10">
        <v>43475</v>
      </c>
      <c r="P23" s="11" t="str">
        <f>"000087"</f>
        <v>000087</v>
      </c>
      <c r="Q23" s="10">
        <v>43475</v>
      </c>
      <c r="R23" s="11"/>
      <c r="S23" s="11" t="str">
        <f>"008788"</f>
        <v>008788</v>
      </c>
      <c r="T23" s="10">
        <v>43483</v>
      </c>
      <c r="U23" s="14">
        <v>69.982500000000002</v>
      </c>
      <c r="V23" s="14">
        <v>7.6681499999999998</v>
      </c>
      <c r="W23" s="14">
        <v>62.314349999999997</v>
      </c>
      <c r="X23" s="11">
        <v>327</v>
      </c>
      <c r="Y23" s="10">
        <v>43483</v>
      </c>
      <c r="Z23" s="11">
        <v>8022975812</v>
      </c>
      <c r="AA23" s="12" t="s">
        <v>116</v>
      </c>
      <c r="AB23" s="11" t="s">
        <v>117</v>
      </c>
      <c r="AC23" s="12" t="s">
        <v>118</v>
      </c>
      <c r="AD23" s="11" t="s">
        <v>44</v>
      </c>
      <c r="AE23" s="12" t="s">
        <v>45</v>
      </c>
      <c r="AF23" s="14">
        <f t="shared" si="0"/>
        <v>0.69982500000000003</v>
      </c>
      <c r="AG23" s="11" t="s">
        <v>70</v>
      </c>
    </row>
    <row r="24" spans="1:33" x14ac:dyDescent="0.2">
      <c r="A24" s="8">
        <v>8962</v>
      </c>
      <c r="B24" s="9" t="s">
        <v>119</v>
      </c>
      <c r="C24" s="10">
        <v>43501</v>
      </c>
      <c r="D24" s="11">
        <v>89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120</v>
      </c>
      <c r="J24" s="12" t="s">
        <v>121</v>
      </c>
      <c r="K24" s="13" t="s">
        <v>80</v>
      </c>
      <c r="L24" s="11" t="str">
        <f>"000108"</f>
        <v>000108</v>
      </c>
      <c r="M24" s="10">
        <v>43417</v>
      </c>
      <c r="N24" s="11" t="str">
        <f>"000050"</f>
        <v>000050</v>
      </c>
      <c r="O24" s="10">
        <v>43468</v>
      </c>
      <c r="P24" s="11" t="str">
        <f>"000084"</f>
        <v>000084</v>
      </c>
      <c r="Q24" s="10">
        <v>43468</v>
      </c>
      <c r="R24" s="11"/>
      <c r="S24" s="11" t="str">
        <f>"009046"</f>
        <v>009046</v>
      </c>
      <c r="T24" s="10">
        <v>43501</v>
      </c>
      <c r="U24" s="14">
        <v>9.9390000000000001</v>
      </c>
      <c r="V24" s="14">
        <v>0.40755000000000002</v>
      </c>
      <c r="W24" s="14">
        <v>9.5314499999999995</v>
      </c>
      <c r="X24" s="11">
        <v>339</v>
      </c>
      <c r="Y24" s="10">
        <v>43501</v>
      </c>
      <c r="Z24" s="11">
        <v>8022975812</v>
      </c>
      <c r="AA24" s="12" t="s">
        <v>122</v>
      </c>
      <c r="AB24" s="11" t="s">
        <v>68</v>
      </c>
      <c r="AC24" s="12" t="s">
        <v>69</v>
      </c>
      <c r="AD24" s="11" t="s">
        <v>44</v>
      </c>
      <c r="AE24" s="12" t="s">
        <v>45</v>
      </c>
      <c r="AF24" s="14">
        <f t="shared" si="0"/>
        <v>9.9390000000000006E-2</v>
      </c>
      <c r="AG24" s="11" t="s">
        <v>70</v>
      </c>
    </row>
    <row r="25" spans="1:33" x14ac:dyDescent="0.2">
      <c r="A25" s="8">
        <v>9308</v>
      </c>
      <c r="B25" s="9" t="s">
        <v>119</v>
      </c>
      <c r="C25" s="10">
        <v>43521</v>
      </c>
      <c r="D25" s="11">
        <v>89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123</v>
      </c>
      <c r="J25" s="12" t="s">
        <v>124</v>
      </c>
      <c r="K25" s="13" t="s">
        <v>80</v>
      </c>
      <c r="L25" s="11" t="str">
        <f>"000024"</f>
        <v>000024</v>
      </c>
      <c r="M25" s="10">
        <v>42857</v>
      </c>
      <c r="N25" s="11" t="str">
        <f>"000024"</f>
        <v>000024</v>
      </c>
      <c r="O25" s="10">
        <v>42916</v>
      </c>
      <c r="P25" s="11" t="str">
        <f>"000057"</f>
        <v>000057</v>
      </c>
      <c r="Q25" s="10">
        <v>42916</v>
      </c>
      <c r="R25" s="11"/>
      <c r="S25" s="11" t="str">
        <f>"009409"</f>
        <v>009409</v>
      </c>
      <c r="T25" s="10">
        <v>43518</v>
      </c>
      <c r="U25" s="14">
        <v>19.887499999999999</v>
      </c>
      <c r="V25" s="14">
        <v>1.3723000000000001</v>
      </c>
      <c r="W25" s="14">
        <v>18.5152</v>
      </c>
      <c r="X25" s="11">
        <v>359</v>
      </c>
      <c r="Y25" s="10">
        <v>43521</v>
      </c>
      <c r="Z25" s="11">
        <v>8022975812</v>
      </c>
      <c r="AA25" s="12" t="s">
        <v>125</v>
      </c>
      <c r="AB25" s="11" t="s">
        <v>63</v>
      </c>
      <c r="AC25" s="12" t="s">
        <v>64</v>
      </c>
      <c r="AD25" s="11" t="s">
        <v>44</v>
      </c>
      <c r="AE25" s="12" t="s">
        <v>45</v>
      </c>
      <c r="AF25" s="14">
        <f t="shared" si="0"/>
        <v>0.198875</v>
      </c>
      <c r="AG25" s="11" t="s">
        <v>46</v>
      </c>
    </row>
    <row r="26" spans="1:33" x14ac:dyDescent="0.2">
      <c r="A26" s="8">
        <v>9309</v>
      </c>
      <c r="B26" s="9" t="s">
        <v>119</v>
      </c>
      <c r="C26" s="10">
        <v>43521</v>
      </c>
      <c r="D26" s="11">
        <v>89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126</v>
      </c>
      <c r="J26" s="12" t="s">
        <v>127</v>
      </c>
      <c r="K26" s="13" t="s">
        <v>40</v>
      </c>
      <c r="L26" s="11" t="str">
        <f>"000041"</f>
        <v>000041</v>
      </c>
      <c r="M26" s="10">
        <v>42887</v>
      </c>
      <c r="N26" s="11" t="str">
        <f>"000022"</f>
        <v>000022</v>
      </c>
      <c r="O26" s="10">
        <v>42916</v>
      </c>
      <c r="P26" s="11" t="str">
        <f>"000058"</f>
        <v>000058</v>
      </c>
      <c r="Q26" s="10">
        <v>42916</v>
      </c>
      <c r="R26" s="11"/>
      <c r="S26" s="11" t="str">
        <f>"009410"</f>
        <v>009410</v>
      </c>
      <c r="T26" s="10">
        <v>43518</v>
      </c>
      <c r="U26" s="14">
        <v>19.982099999999999</v>
      </c>
      <c r="V26" s="14">
        <v>1.3789499999999999</v>
      </c>
      <c r="W26" s="14">
        <v>18.603149999999999</v>
      </c>
      <c r="X26" s="11">
        <v>359</v>
      </c>
      <c r="Y26" s="10">
        <v>43521</v>
      </c>
      <c r="Z26" s="11">
        <v>8022975812</v>
      </c>
      <c r="AA26" s="12" t="s">
        <v>128</v>
      </c>
      <c r="AB26" s="11" t="s">
        <v>63</v>
      </c>
      <c r="AC26" s="12" t="s">
        <v>64</v>
      </c>
      <c r="AD26" s="11" t="s">
        <v>44</v>
      </c>
      <c r="AE26" s="12" t="s">
        <v>45</v>
      </c>
      <c r="AF26" s="14">
        <f t="shared" si="0"/>
        <v>0.199821</v>
      </c>
      <c r="AG26" s="11" t="s">
        <v>46</v>
      </c>
    </row>
    <row r="27" spans="1:33" x14ac:dyDescent="0.2">
      <c r="A27" s="8">
        <v>9310</v>
      </c>
      <c r="B27" s="9" t="s">
        <v>119</v>
      </c>
      <c r="C27" s="10">
        <v>43521</v>
      </c>
      <c r="D27" s="11">
        <v>89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129</v>
      </c>
      <c r="J27" s="12" t="s">
        <v>130</v>
      </c>
      <c r="K27" s="13" t="s">
        <v>51</v>
      </c>
      <c r="L27" s="11" t="str">
        <f>"05-134"</f>
        <v>05-134</v>
      </c>
      <c r="M27" s="10">
        <v>42835</v>
      </c>
      <c r="N27" s="11" t="str">
        <f>"0000-2"</f>
        <v>0000-2</v>
      </c>
      <c r="O27" s="10">
        <v>42916</v>
      </c>
      <c r="P27" s="11" t="str">
        <f>"000062"</f>
        <v>000062</v>
      </c>
      <c r="Q27" s="10">
        <v>42916</v>
      </c>
      <c r="R27" s="11"/>
      <c r="S27" s="11" t="str">
        <f>"009411"</f>
        <v>009411</v>
      </c>
      <c r="T27" s="10">
        <v>43518</v>
      </c>
      <c r="U27" s="14">
        <v>14.2058</v>
      </c>
      <c r="V27" s="14">
        <v>0.98040000000000005</v>
      </c>
      <c r="W27" s="14">
        <v>13.2254</v>
      </c>
      <c r="X27" s="11">
        <v>359</v>
      </c>
      <c r="Y27" s="10">
        <v>43521</v>
      </c>
      <c r="Z27" s="11">
        <v>8022975812</v>
      </c>
      <c r="AA27" s="12" t="s">
        <v>131</v>
      </c>
      <c r="AB27" s="11" t="s">
        <v>63</v>
      </c>
      <c r="AC27" s="12" t="s">
        <v>64</v>
      </c>
      <c r="AD27" s="11" t="s">
        <v>44</v>
      </c>
      <c r="AE27" s="12" t="s">
        <v>45</v>
      </c>
      <c r="AF27" s="14">
        <f t="shared" si="0"/>
        <v>0.14205799999999999</v>
      </c>
      <c r="AG27" s="11" t="s">
        <v>46</v>
      </c>
    </row>
    <row r="28" spans="1:33" x14ac:dyDescent="0.2">
      <c r="A28" s="8">
        <v>9311</v>
      </c>
      <c r="B28" s="9" t="s">
        <v>119</v>
      </c>
      <c r="C28" s="10">
        <v>43521</v>
      </c>
      <c r="D28" s="11">
        <v>89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132</v>
      </c>
      <c r="J28" s="12" t="s">
        <v>133</v>
      </c>
      <c r="K28" s="13" t="s">
        <v>40</v>
      </c>
      <c r="L28" s="11" t="str">
        <f>"06-134"</f>
        <v>06-134</v>
      </c>
      <c r="M28" s="10">
        <v>42835</v>
      </c>
      <c r="N28" s="11" t="str">
        <f>"000029"</f>
        <v>000029</v>
      </c>
      <c r="O28" s="10">
        <v>42916</v>
      </c>
      <c r="P28" s="11" t="str">
        <f>"000063"</f>
        <v>000063</v>
      </c>
      <c r="Q28" s="10">
        <v>42916</v>
      </c>
      <c r="R28" s="11"/>
      <c r="S28" s="11" t="str">
        <f>"009412"</f>
        <v>009412</v>
      </c>
      <c r="T28" s="10">
        <v>43518</v>
      </c>
      <c r="U28" s="14">
        <v>9.3504000000000005</v>
      </c>
      <c r="V28" s="14">
        <v>0.65454999999999997</v>
      </c>
      <c r="W28" s="14">
        <v>8.6958500000000001</v>
      </c>
      <c r="X28" s="11">
        <v>359</v>
      </c>
      <c r="Y28" s="10">
        <v>43521</v>
      </c>
      <c r="Z28" s="11">
        <v>8022975812</v>
      </c>
      <c r="AA28" s="12" t="s">
        <v>134</v>
      </c>
      <c r="AB28" s="11" t="s">
        <v>63</v>
      </c>
      <c r="AC28" s="12" t="s">
        <v>64</v>
      </c>
      <c r="AD28" s="11" t="s">
        <v>44</v>
      </c>
      <c r="AE28" s="12" t="s">
        <v>45</v>
      </c>
      <c r="AF28" s="14">
        <f t="shared" si="0"/>
        <v>9.3504000000000004E-2</v>
      </c>
      <c r="AG28" s="11" t="s">
        <v>46</v>
      </c>
    </row>
    <row r="29" spans="1:33" x14ac:dyDescent="0.2">
      <c r="A29" s="8">
        <v>9312</v>
      </c>
      <c r="B29" s="9" t="s">
        <v>119</v>
      </c>
      <c r="C29" s="10">
        <v>43521</v>
      </c>
      <c r="D29" s="11">
        <v>89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135</v>
      </c>
      <c r="J29" s="12" t="s">
        <v>136</v>
      </c>
      <c r="K29" s="13" t="s">
        <v>80</v>
      </c>
      <c r="L29" s="11" t="str">
        <f>"03-134"</f>
        <v>03-134</v>
      </c>
      <c r="M29" s="10">
        <v>42826</v>
      </c>
      <c r="N29" s="11" t="str">
        <f>"0000-1"</f>
        <v>0000-1</v>
      </c>
      <c r="O29" s="10">
        <v>42916</v>
      </c>
      <c r="P29" s="11" t="str">
        <f>"000064"</f>
        <v>000064</v>
      </c>
      <c r="Q29" s="10">
        <v>42916</v>
      </c>
      <c r="R29" s="11"/>
      <c r="S29" s="11" t="str">
        <f>"009414"</f>
        <v>009414</v>
      </c>
      <c r="T29" s="10">
        <v>43518</v>
      </c>
      <c r="U29" s="14">
        <v>8.6898999999999997</v>
      </c>
      <c r="V29" s="14">
        <v>0.60829999999999995</v>
      </c>
      <c r="W29" s="14">
        <v>8.0815999999999999</v>
      </c>
      <c r="X29" s="11">
        <v>359</v>
      </c>
      <c r="Y29" s="10">
        <v>43521</v>
      </c>
      <c r="Z29" s="11">
        <v>8022975812</v>
      </c>
      <c r="AA29" s="12" t="s">
        <v>77</v>
      </c>
      <c r="AB29" s="11" t="s">
        <v>63</v>
      </c>
      <c r="AC29" s="12" t="s">
        <v>64</v>
      </c>
      <c r="AD29" s="11" t="s">
        <v>44</v>
      </c>
      <c r="AE29" s="12" t="s">
        <v>45</v>
      </c>
      <c r="AF29" s="14">
        <f t="shared" si="0"/>
        <v>8.6899000000000004E-2</v>
      </c>
      <c r="AG29" s="11" t="s">
        <v>46</v>
      </c>
    </row>
    <row r="30" spans="1:33" x14ac:dyDescent="0.2">
      <c r="A30" s="8">
        <v>10099</v>
      </c>
      <c r="B30" s="9" t="s">
        <v>137</v>
      </c>
      <c r="C30" s="10">
        <v>43552</v>
      </c>
      <c r="D30" s="11">
        <v>89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138</v>
      </c>
      <c r="J30" s="12" t="s">
        <v>139</v>
      </c>
      <c r="K30" s="13" t="s">
        <v>88</v>
      </c>
      <c r="L30" s="11" t="str">
        <f>"000033"</f>
        <v>000033</v>
      </c>
      <c r="M30" s="10">
        <v>43271</v>
      </c>
      <c r="N30" s="11" t="str">
        <f>"000010"</f>
        <v>000010</v>
      </c>
      <c r="O30" s="10">
        <v>43271</v>
      </c>
      <c r="P30" s="11" t="str">
        <f>"000013"</f>
        <v>000013</v>
      </c>
      <c r="Q30" s="10">
        <v>43271</v>
      </c>
      <c r="R30" s="11"/>
      <c r="S30" s="11" t="str">
        <f>"010134"</f>
        <v>010134</v>
      </c>
      <c r="T30" s="10">
        <v>43552</v>
      </c>
      <c r="U30" s="14">
        <v>14.468</v>
      </c>
      <c r="V30" s="14">
        <v>1.3169999999999999</v>
      </c>
      <c r="W30" s="14">
        <v>13.151</v>
      </c>
      <c r="X30" s="11">
        <v>391</v>
      </c>
      <c r="Y30" s="10">
        <v>43552</v>
      </c>
      <c r="Z30" s="11">
        <v>8022975812</v>
      </c>
      <c r="AA30" s="12" t="s">
        <v>116</v>
      </c>
      <c r="AB30" s="11" t="s">
        <v>89</v>
      </c>
      <c r="AC30" s="12" t="s">
        <v>90</v>
      </c>
      <c r="AD30" s="11" t="s">
        <v>44</v>
      </c>
      <c r="AE30" s="12" t="s">
        <v>45</v>
      </c>
      <c r="AF30" s="14">
        <f t="shared" si="0"/>
        <v>0.14468</v>
      </c>
      <c r="AG30" s="11" t="s">
        <v>70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2019-06-13T07:54:48Z</dcterms:modified>
</cp:coreProperties>
</file>