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8" i="1" l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AF8" i="1"/>
  <c r="S8" i="1"/>
  <c r="P8" i="1"/>
  <c r="N8" i="1"/>
  <c r="L8" i="1"/>
  <c r="AF7" i="1"/>
  <c r="S7" i="1"/>
  <c r="P7" i="1"/>
  <c r="N7" i="1"/>
  <c r="L7" i="1"/>
  <c r="AF6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<sst xmlns="http://schemas.openxmlformats.org/spreadsheetml/2006/main" count="271" uniqueCount="109">
  <si>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</si>
  <si>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</si>
  <si>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</si>
  <si>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</si>
  <si>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</si>
  <si>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</si>
  <si>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</si>
  <si>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</si>
  <si>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</si>
  <si>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</si>
  <si>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</si>
  <si>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</si>
  <si>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</si>
  <si>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</si>
  <si>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</si>
  <si>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</si>
  <si>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</si>
  <si>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</si>
  <si>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</si>
  <si>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</si>
  <si>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</si>
  <si>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</si>
  <si>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</si>
  <si>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</si>
  <si>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</si>
  <si>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</si>
  <si>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</si>
  <si>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</si>
  <si>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</si>
  <si>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</si>
  <si>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</si>
  <si>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</si>
  <si>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</si>
  <si>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</si>
  <si>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Bharathi Nagara</t>
  </si>
  <si>
    <t>Shivaji Nagara</t>
  </si>
  <si>
    <t>East</t>
  </si>
  <si>
    <t>091-17-000013</t>
  </si>
  <si>
    <t xml:space="preserve">Providing and fixing of LED Street lights in Ward No 91 in Shivajinagar Division </t>
  </si>
  <si>
    <t>Footpaths &amp; Walkability</t>
  </si>
  <si>
    <t>S.N.Pradeep Kumar M/s.Ganga Enterprises</t>
  </si>
  <si>
    <t>P3110</t>
  </si>
  <si>
    <t>14th Finance Commission Grant Works</t>
  </si>
  <si>
    <t>ddo089</t>
  </si>
  <si>
    <t xml:space="preserve"> Assistant Executive Engineer Electrical East Zone</t>
  </si>
  <si>
    <t>Current</t>
  </si>
  <si>
    <t>June</t>
  </si>
  <si>
    <t>091-16-000002</t>
  </si>
  <si>
    <t>IMPROVEMENTS TO DRAIN AND FOOTPATH AT SHIVANNA SHETTY GARDEN MAIN ROAD IN WARD NO 91</t>
  </si>
  <si>
    <t>R. Nithin</t>
  </si>
  <si>
    <t>P1771</t>
  </si>
  <si>
    <t>Zone Works - POW Works</t>
  </si>
  <si>
    <t>ddo087</t>
  </si>
  <si>
    <t xml:space="preserve"> Assistant Executive Engineer Shivajinagar East Zone</t>
  </si>
  <si>
    <t>Pending</t>
  </si>
  <si>
    <t>091-16-000005</t>
  </si>
  <si>
    <t>DESILTING OF DRAINS AT EAST SIDE OF SEPPINGS ROAD IN WARD NO 91</t>
  </si>
  <si>
    <t xml:space="preserve">Kiran Kumar G C </t>
  </si>
  <si>
    <t>July</t>
  </si>
  <si>
    <t>091-14-000018</t>
  </si>
  <si>
    <t xml:space="preserve"> improvements and asphalting of Shivanna Shetty Garden from Karmaraj Road to St. John Road. in Ward no 91 </t>
  </si>
  <si>
    <t>Roads &amp; Drivablility</t>
  </si>
  <si>
    <t>KRIDL</t>
  </si>
  <si>
    <t>P2434</t>
  </si>
  <si>
    <t>Development works for Bangalore City</t>
  </si>
  <si>
    <t>October</t>
  </si>
  <si>
    <t>091-14-000025</t>
  </si>
  <si>
    <t>Improvements to Toilet Block at Russell Market in ward no 91 Bharathinagar</t>
  </si>
  <si>
    <t>Health &amp; Sanitation</t>
  </si>
  <si>
    <t>P0541</t>
  </si>
  <si>
    <t>Emergency Reserve Fund</t>
  </si>
  <si>
    <t>Spill Over</t>
  </si>
  <si>
    <t>November</t>
  </si>
  <si>
    <t>091-18-000012</t>
  </si>
  <si>
    <t xml:space="preserve">Construction of Compound wall and other beautification Works at Indira Canteen in Ward No. 91 </t>
  </si>
  <si>
    <t>Indira Canteen</t>
  </si>
  <si>
    <t>P3106</t>
  </si>
  <si>
    <t>Nagarothana Works</t>
  </si>
  <si>
    <t>February</t>
  </si>
  <si>
    <t>091-17-000002</t>
  </si>
  <si>
    <t>Improvements to Drain and Footpath at East side of Narayapillai Street in Ward No:91</t>
  </si>
  <si>
    <t>K.M. Nagesh</t>
  </si>
  <si>
    <t>091-17-000006</t>
  </si>
  <si>
    <t>Improvements to Drain and Footpath at Thimmaiah Road from Kamaraj Road to Seppings Road in Ward No:91</t>
  </si>
  <si>
    <t>091-17-000001</t>
  </si>
  <si>
    <t>Improvements to Drain and Culverts at East side of Seppings Road in Ward No:91</t>
  </si>
  <si>
    <t>G.O.  Vijayana Gowda</t>
  </si>
  <si>
    <t>091-17-000004</t>
  </si>
  <si>
    <t>Improvements to Drain and Footpath at North Side of Veerapillai Street in Ward No:91</t>
  </si>
  <si>
    <t>G.O. Vijayana Gowda</t>
  </si>
  <si>
    <t>March</t>
  </si>
  <si>
    <t>091-18-000010</t>
  </si>
  <si>
    <t>Comprehenshive development of roads and drains inThimmaiah road and surrounding area in ward no 91</t>
  </si>
  <si>
    <t>P3111</t>
  </si>
  <si>
    <t>State Finance Commission Untied Grant Works</t>
  </si>
  <si>
    <t>091-18-000009</t>
  </si>
  <si>
    <t>Comprehenshive development of roads and drains in Sepping road and surrounding area in ward no 91</t>
  </si>
  <si>
    <t>091-18-000005</t>
  </si>
  <si>
    <t>Comprehenshive development of roads and drains in Thoppa mudaliar street and surrounding area in ward no 91</t>
  </si>
  <si>
    <t>091-18-000006</t>
  </si>
  <si>
    <t>Comprehenshive development of roads and drains in Casuarina Street and Jeweller Street road in ward no 91</t>
  </si>
  <si>
    <t>091-18-000007</t>
  </si>
  <si>
    <t>Comprehenshive development of roads and drains in Ashar Khanna Street and surrounding areas in ward no 91</t>
  </si>
  <si>
    <t>091-18-000008</t>
  </si>
  <si>
    <t>Comprehenshive development of roads and drains in Meenakshi Kovil Street and surrounding areas in ward no 91</t>
  </si>
  <si>
    <t>091-16-000010</t>
  </si>
  <si>
    <t>RESERVE FUND FOR EMERGENCY WORK IMPROVEMENTS TO BBMP BUILDING AT SHIVAJINAGAR CIRCLE IN WARD NO 91</t>
  </si>
  <si>
    <t>Public Amenities</t>
  </si>
  <si>
    <t>Krishnaraj.B.N.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</si>
</sst>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pane ySplit="1" topLeftCell="A2" activePane="bottomLeft" state="frozen"/>
      <selection activeCell="H1" sqref="H1"/>
      <selection pane="bottomLeft" activeCell="E11" sqref="E1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1327</v>
      </c>
      <c r="B2" s="9" t="s">
        <v>33</v>
      </c>
      <c r="C2" s="10">
        <v>43241</v>
      </c>
      <c r="D2" s="11">
        <v>91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"000017"</f>
        <v>000017</v>
      </c>
      <c r="M2" s="10">
        <v>43215</v>
      </c>
      <c r="N2" s="11" t="str">
        <f>"000023"</f>
        <v>000023</v>
      </c>
      <c r="O2" s="10">
        <v>43215</v>
      </c>
      <c r="P2" s="11" t="str">
        <f>"000023"</f>
        <v>000023</v>
      </c>
      <c r="Q2" s="10">
        <v>43215</v>
      </c>
      <c r="R2" s="11">
        <v>17</v>
      </c>
      <c r="S2" s="11" t="str">
        <f>"001667"</f>
        <v>001667</v>
      </c>
      <c r="T2" s="10">
        <v>43239</v>
      </c>
      <c r="U2" s="14">
        <v>5.7659799999999999</v>
      </c>
      <c r="V2" s="14">
        <v>0.1908</v>
      </c>
      <c r="W2" s="14">
        <v>5.5751799999999996</v>
      </c>
      <c r="X2" s="11">
        <v>56</v>
      </c>
      <c r="Y2" s="10">
        <v>43241</v>
      </c>
      <c r="Z2" s="11">
        <v>9448510301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5.7659799999999997E-2</v>
      </c>
      <c r="AG2" s="11" t="s">
        <v>45</v>
      </c>
    </row>
    <row r="3" spans="1:33" x14ac:dyDescent="0.2">
      <c r="A3" s="8">
        <v>2325</v>
      </c>
      <c r="B3" s="9" t="s">
        <v>46</v>
      </c>
      <c r="C3" s="10">
        <v>43269</v>
      </c>
      <c r="D3" s="11">
        <v>91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39</v>
      </c>
      <c r="L3" s="11" t="str">
        <f>"000029"</f>
        <v>000029</v>
      </c>
      <c r="M3" s="10">
        <v>42521</v>
      </c>
      <c r="N3" s="11" t="str">
        <f>"000156"</f>
        <v>000156</v>
      </c>
      <c r="O3" s="10">
        <v>42642</v>
      </c>
      <c r="P3" s="11" t="str">
        <f>"000180"</f>
        <v>000180</v>
      </c>
      <c r="Q3" s="10">
        <v>42642</v>
      </c>
      <c r="R3" s="11">
        <v>16</v>
      </c>
      <c r="S3" s="11" t="str">
        <f>"002416"</f>
        <v>002416</v>
      </c>
      <c r="T3" s="10">
        <v>43262</v>
      </c>
      <c r="U3" s="14">
        <v>8.2852999999999994</v>
      </c>
      <c r="V3" s="14">
        <v>0.59724999999999995</v>
      </c>
      <c r="W3" s="14">
        <v>7.6880499999999996</v>
      </c>
      <c r="X3" s="11">
        <v>90</v>
      </c>
      <c r="Y3" s="10">
        <v>43269</v>
      </c>
      <c r="Z3" s="11">
        <v>9341260169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8.2852999999999996E-2</v>
      </c>
      <c r="AG3" s="11" t="s">
        <v>54</v>
      </c>
    </row>
    <row r="4" spans="1:33" x14ac:dyDescent="0.2">
      <c r="A4" s="8">
        <v>2326</v>
      </c>
      <c r="B4" s="9" t="s">
        <v>46</v>
      </c>
      <c r="C4" s="10">
        <v>43269</v>
      </c>
      <c r="D4" s="11">
        <v>91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55</v>
      </c>
      <c r="J4" s="12" t="s">
        <v>56</v>
      </c>
      <c r="K4" s="13" t="s">
        <v>39</v>
      </c>
      <c r="L4" s="11" t="str">
        <f>"000054"</f>
        <v>000054</v>
      </c>
      <c r="M4" s="10">
        <v>42619</v>
      </c>
      <c r="N4" s="11" t="str">
        <f>"000158"</f>
        <v>000158</v>
      </c>
      <c r="O4" s="10">
        <v>42642</v>
      </c>
      <c r="P4" s="11" t="str">
        <f>"000184"</f>
        <v>000184</v>
      </c>
      <c r="Q4" s="10">
        <v>42642</v>
      </c>
      <c r="R4" s="11">
        <v>16</v>
      </c>
      <c r="S4" s="11" t="str">
        <f>"002551"</f>
        <v>002551</v>
      </c>
      <c r="T4" s="10">
        <v>43265</v>
      </c>
      <c r="U4" s="14">
        <v>1.895</v>
      </c>
      <c r="V4" s="14">
        <v>0.1157</v>
      </c>
      <c r="W4" s="14">
        <v>1.7793000000000001</v>
      </c>
      <c r="X4" s="11">
        <v>90</v>
      </c>
      <c r="Y4" s="10">
        <v>43269</v>
      </c>
      <c r="Z4" s="11">
        <v>9845678956</v>
      </c>
      <c r="AA4" s="12" t="s">
        <v>57</v>
      </c>
      <c r="AB4" s="11" t="s">
        <v>50</v>
      </c>
      <c r="AC4" s="12" t="s">
        <v>51</v>
      </c>
      <c r="AD4" s="11" t="s">
        <v>52</v>
      </c>
      <c r="AE4" s="12" t="s">
        <v>53</v>
      </c>
      <c r="AF4" s="14">
        <v>1.8950000000000002E-2</v>
      </c>
      <c r="AG4" s="11" t="s">
        <v>54</v>
      </c>
    </row>
    <row r="5" spans="1:33" x14ac:dyDescent="0.2">
      <c r="A5" s="8">
        <v>3071</v>
      </c>
      <c r="B5" s="9" t="s">
        <v>58</v>
      </c>
      <c r="C5" s="10">
        <v>43287</v>
      </c>
      <c r="D5" s="11">
        <v>91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59</v>
      </c>
      <c r="J5" s="12" t="s">
        <v>60</v>
      </c>
      <c r="K5" s="13" t="s">
        <v>61</v>
      </c>
      <c r="L5" s="11" t="str">
        <f>"000220"</f>
        <v>000220</v>
      </c>
      <c r="M5" s="10">
        <v>42044</v>
      </c>
      <c r="N5" s="11" t="str">
        <f>"000014"</f>
        <v>000014</v>
      </c>
      <c r="O5" s="10">
        <v>42825</v>
      </c>
      <c r="P5" s="11" t="str">
        <f>"000057"</f>
        <v>000057</v>
      </c>
      <c r="Q5" s="10">
        <v>42515</v>
      </c>
      <c r="R5" s="11">
        <v>14</v>
      </c>
      <c r="S5" s="11" t="str">
        <f>"003313"</f>
        <v>003313</v>
      </c>
      <c r="T5" s="10">
        <v>43285</v>
      </c>
      <c r="U5" s="14">
        <v>60.423070000000003</v>
      </c>
      <c r="V5" s="14">
        <v>8.3076000000000008</v>
      </c>
      <c r="W5" s="14">
        <v>52.115470000000002</v>
      </c>
      <c r="X5" s="11">
        <v>113</v>
      </c>
      <c r="Y5" s="10">
        <v>43287</v>
      </c>
      <c r="Z5" s="11">
        <v>9986492284</v>
      </c>
      <c r="AA5" s="12" t="s">
        <v>62</v>
      </c>
      <c r="AB5" s="11" t="s">
        <v>63</v>
      </c>
      <c r="AC5" s="12" t="s">
        <v>64</v>
      </c>
      <c r="AD5" s="11" t="s">
        <v>52</v>
      </c>
      <c r="AE5" s="12" t="s">
        <v>53</v>
      </c>
      <c r="AF5" s="14">
        <v>0.60423070000000001</v>
      </c>
      <c r="AG5" s="11" t="s">
        <v>54</v>
      </c>
    </row>
    <row r="6" spans="1:33" x14ac:dyDescent="0.2">
      <c r="A6" s="8">
        <v>6561</v>
      </c>
      <c r="B6" s="9" t="s">
        <v>65</v>
      </c>
      <c r="C6" s="10">
        <v>43389</v>
      </c>
      <c r="D6" s="11">
        <v>91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66</v>
      </c>
      <c r="J6" s="12" t="s">
        <v>67</v>
      </c>
      <c r="K6" s="15" t="s">
        <v>68</v>
      </c>
      <c r="L6" s="11" t="str">
        <f>"000247"</f>
        <v>000247</v>
      </c>
      <c r="M6" s="10">
        <v>43291</v>
      </c>
      <c r="N6" s="11" t="str">
        <f>"000002"</f>
        <v>000002</v>
      </c>
      <c r="O6" s="10">
        <v>42094</v>
      </c>
      <c r="P6" s="11" t="str">
        <f>"000512"</f>
        <v>000512</v>
      </c>
      <c r="Q6" s="10">
        <v>41973</v>
      </c>
      <c r="R6" s="11">
        <v>14</v>
      </c>
      <c r="S6" s="11" t="str">
        <f>"006521"</f>
        <v>006521</v>
      </c>
      <c r="T6" s="10">
        <v>43383</v>
      </c>
      <c r="U6" s="14">
        <v>4.7321600000000004</v>
      </c>
      <c r="V6" s="14">
        <v>0.621</v>
      </c>
      <c r="W6" s="14">
        <v>4.1111599999999999</v>
      </c>
      <c r="X6" s="11">
        <v>244</v>
      </c>
      <c r="Y6" s="10">
        <v>43389</v>
      </c>
      <c r="Z6" s="11">
        <v>9856235698</v>
      </c>
      <c r="AA6" s="12" t="s">
        <v>62</v>
      </c>
      <c r="AB6" s="11" t="s">
        <v>69</v>
      </c>
      <c r="AC6" s="12" t="s">
        <v>70</v>
      </c>
      <c r="AD6" s="11" t="s">
        <v>52</v>
      </c>
      <c r="AE6" s="12" t="s">
        <v>53</v>
      </c>
      <c r="AF6" s="14">
        <f t="shared" ref="AF6:AF18" si="0">U6/100</f>
        <v>4.7321600000000005E-2</v>
      </c>
      <c r="AG6" s="11" t="s">
        <v>71</v>
      </c>
    </row>
    <row r="7" spans="1:33" x14ac:dyDescent="0.2">
      <c r="A7" s="8">
        <v>7330</v>
      </c>
      <c r="B7" s="9" t="s">
        <v>72</v>
      </c>
      <c r="C7" s="10">
        <v>43424</v>
      </c>
      <c r="D7" s="11">
        <v>91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73</v>
      </c>
      <c r="J7" s="12" t="s">
        <v>74</v>
      </c>
      <c r="K7" s="13" t="s">
        <v>75</v>
      </c>
      <c r="L7" s="11" t="str">
        <f>"000087"</f>
        <v>000087</v>
      </c>
      <c r="M7" s="10">
        <v>43339</v>
      </c>
      <c r="N7" s="11" t="str">
        <f>"000011"</f>
        <v>000011</v>
      </c>
      <c r="O7" s="10">
        <v>43339</v>
      </c>
      <c r="P7" s="11" t="str">
        <f>"000085"</f>
        <v>000085</v>
      </c>
      <c r="Q7" s="10">
        <v>43339</v>
      </c>
      <c r="R7" s="11">
        <v>18</v>
      </c>
      <c r="S7" s="11" t="str">
        <f>"007390"</f>
        <v>007390</v>
      </c>
      <c r="T7" s="10">
        <v>43421</v>
      </c>
      <c r="U7" s="14">
        <v>26.974869999999999</v>
      </c>
      <c r="V7" s="14">
        <v>2.5298500000000002</v>
      </c>
      <c r="W7" s="14">
        <v>24.44502</v>
      </c>
      <c r="X7" s="11">
        <v>271</v>
      </c>
      <c r="Y7" s="10">
        <v>43424</v>
      </c>
      <c r="Z7" s="11">
        <v>9856235698</v>
      </c>
      <c r="AA7" s="12" t="s">
        <v>62</v>
      </c>
      <c r="AB7" s="11" t="s">
        <v>76</v>
      </c>
      <c r="AC7" s="12" t="s">
        <v>77</v>
      </c>
      <c r="AD7" s="11" t="s">
        <v>52</v>
      </c>
      <c r="AE7" s="12" t="s">
        <v>53</v>
      </c>
      <c r="AF7" s="14">
        <f t="shared" si="0"/>
        <v>0.26974870000000001</v>
      </c>
      <c r="AG7" s="11" t="s">
        <v>45</v>
      </c>
    </row>
    <row r="8" spans="1:33" x14ac:dyDescent="0.2">
      <c r="A8" s="8">
        <v>9143</v>
      </c>
      <c r="B8" s="9" t="s">
        <v>78</v>
      </c>
      <c r="C8" s="10">
        <v>43508</v>
      </c>
      <c r="D8" s="11">
        <v>91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79</v>
      </c>
      <c r="J8" s="12" t="s">
        <v>80</v>
      </c>
      <c r="K8" s="13" t="s">
        <v>39</v>
      </c>
      <c r="L8" s="11" t="str">
        <f>"000034"</f>
        <v>000034</v>
      </c>
      <c r="M8" s="10">
        <v>42895</v>
      </c>
      <c r="N8" s="11" t="str">
        <f>"000009"</f>
        <v>000009</v>
      </c>
      <c r="O8" s="10">
        <v>42985</v>
      </c>
      <c r="P8" s="11" t="str">
        <f>"000189"</f>
        <v>000189</v>
      </c>
      <c r="Q8" s="10">
        <v>42915</v>
      </c>
      <c r="R8" s="11"/>
      <c r="S8" s="11" t="str">
        <f>"009189"</f>
        <v>009189</v>
      </c>
      <c r="T8" s="10">
        <v>43503</v>
      </c>
      <c r="U8" s="14">
        <v>24.049060000000001</v>
      </c>
      <c r="V8" s="14">
        <v>3.27075</v>
      </c>
      <c r="W8" s="14">
        <v>20.778310000000001</v>
      </c>
      <c r="X8" s="11">
        <v>349</v>
      </c>
      <c r="Y8" s="10">
        <v>43508</v>
      </c>
      <c r="Z8" s="11">
        <v>9980083229</v>
      </c>
      <c r="AA8" s="12" t="s">
        <v>81</v>
      </c>
      <c r="AB8" s="11" t="s">
        <v>50</v>
      </c>
      <c r="AC8" s="12" t="s">
        <v>51</v>
      </c>
      <c r="AD8" s="11" t="s">
        <v>52</v>
      </c>
      <c r="AE8" s="12" t="s">
        <v>53</v>
      </c>
      <c r="AF8" s="14">
        <f t="shared" si="0"/>
        <v>0.2404906</v>
      </c>
      <c r="AG8" s="11" t="s">
        <v>54</v>
      </c>
    </row>
    <row r="9" spans="1:33" x14ac:dyDescent="0.2">
      <c r="A9" s="8">
        <v>9144</v>
      </c>
      <c r="B9" s="9" t="s">
        <v>78</v>
      </c>
      <c r="C9" s="10">
        <v>43508</v>
      </c>
      <c r="D9" s="11">
        <v>91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82</v>
      </c>
      <c r="J9" s="12" t="s">
        <v>83</v>
      </c>
      <c r="K9" s="13" t="s">
        <v>39</v>
      </c>
      <c r="L9" s="11" t="str">
        <f>"000035"</f>
        <v>000035</v>
      </c>
      <c r="M9" s="10">
        <v>42895</v>
      </c>
      <c r="N9" s="11" t="str">
        <f>"000008"</f>
        <v>000008</v>
      </c>
      <c r="O9" s="10">
        <v>42985</v>
      </c>
      <c r="P9" s="11" t="str">
        <f>"000190"</f>
        <v>000190</v>
      </c>
      <c r="Q9" s="10">
        <v>42915</v>
      </c>
      <c r="R9" s="11"/>
      <c r="S9" s="11" t="str">
        <f>"009190"</f>
        <v>009190</v>
      </c>
      <c r="T9" s="10">
        <v>43503</v>
      </c>
      <c r="U9" s="14">
        <v>19.077860000000001</v>
      </c>
      <c r="V9" s="14">
        <v>2.4039000000000001</v>
      </c>
      <c r="W9" s="14">
        <v>16.673960000000001</v>
      </c>
      <c r="X9" s="11">
        <v>349</v>
      </c>
      <c r="Y9" s="10">
        <v>43508</v>
      </c>
      <c r="Z9" s="11">
        <v>9980083229</v>
      </c>
      <c r="AA9" s="12" t="s">
        <v>81</v>
      </c>
      <c r="AB9" s="11" t="s">
        <v>50</v>
      </c>
      <c r="AC9" s="12" t="s">
        <v>51</v>
      </c>
      <c r="AD9" s="11" t="s">
        <v>52</v>
      </c>
      <c r="AE9" s="12" t="s">
        <v>53</v>
      </c>
      <c r="AF9" s="14">
        <f t="shared" si="0"/>
        <v>0.19077860000000002</v>
      </c>
      <c r="AG9" s="11" t="s">
        <v>54</v>
      </c>
    </row>
    <row r="10" spans="1:33" x14ac:dyDescent="0.2">
      <c r="A10" s="8">
        <v>9145</v>
      </c>
      <c r="B10" s="9" t="s">
        <v>78</v>
      </c>
      <c r="C10" s="10">
        <v>43508</v>
      </c>
      <c r="D10" s="11">
        <v>91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84</v>
      </c>
      <c r="J10" s="12" t="s">
        <v>85</v>
      </c>
      <c r="K10" s="13" t="s">
        <v>39</v>
      </c>
      <c r="L10" s="11" t="str">
        <f>"000074"</f>
        <v>000074</v>
      </c>
      <c r="M10" s="10">
        <v>42798</v>
      </c>
      <c r="N10" s="11" t="str">
        <f>"000002"</f>
        <v>000002</v>
      </c>
      <c r="O10" s="10">
        <v>42968</v>
      </c>
      <c r="P10" s="11" t="str">
        <f>"000191"</f>
        <v>000191</v>
      </c>
      <c r="Q10" s="10">
        <v>42915</v>
      </c>
      <c r="R10" s="11"/>
      <c r="S10" s="11" t="str">
        <f>"009191"</f>
        <v>009191</v>
      </c>
      <c r="T10" s="10">
        <v>43503</v>
      </c>
      <c r="U10" s="14">
        <v>19.644950000000001</v>
      </c>
      <c r="V10" s="14">
        <v>2.4752999999999998</v>
      </c>
      <c r="W10" s="14">
        <v>17.169650000000001</v>
      </c>
      <c r="X10" s="11">
        <v>349</v>
      </c>
      <c r="Y10" s="10">
        <v>43508</v>
      </c>
      <c r="Z10" s="11">
        <v>9448588807</v>
      </c>
      <c r="AA10" s="12" t="s">
        <v>86</v>
      </c>
      <c r="AB10" s="11" t="s">
        <v>50</v>
      </c>
      <c r="AC10" s="12" t="s">
        <v>51</v>
      </c>
      <c r="AD10" s="11" t="s">
        <v>52</v>
      </c>
      <c r="AE10" s="12" t="s">
        <v>53</v>
      </c>
      <c r="AF10" s="14">
        <f t="shared" si="0"/>
        <v>0.19644950000000003</v>
      </c>
      <c r="AG10" s="11" t="s">
        <v>54</v>
      </c>
    </row>
    <row r="11" spans="1:33" x14ac:dyDescent="0.2">
      <c r="A11" s="8">
        <v>9146</v>
      </c>
      <c r="B11" s="9" t="s">
        <v>78</v>
      </c>
      <c r="C11" s="10">
        <v>43508</v>
      </c>
      <c r="D11" s="11">
        <v>91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87</v>
      </c>
      <c r="J11" s="12" t="s">
        <v>88</v>
      </c>
      <c r="K11" s="13" t="s">
        <v>39</v>
      </c>
      <c r="L11" s="11" t="str">
        <f>"000072"</f>
        <v>000072</v>
      </c>
      <c r="M11" s="10">
        <v>42798</v>
      </c>
      <c r="N11" s="11" t="str">
        <f>"000003"</f>
        <v>000003</v>
      </c>
      <c r="O11" s="10">
        <v>42968</v>
      </c>
      <c r="P11" s="11" t="str">
        <f>"000192"</f>
        <v>000192</v>
      </c>
      <c r="Q11" s="10">
        <v>42915</v>
      </c>
      <c r="R11" s="11"/>
      <c r="S11" s="11" t="str">
        <f>"009192"</f>
        <v>009192</v>
      </c>
      <c r="T11" s="10">
        <v>43503</v>
      </c>
      <c r="U11" s="14">
        <v>19.683399999999999</v>
      </c>
      <c r="V11" s="14">
        <v>2.4802</v>
      </c>
      <c r="W11" s="14">
        <v>17.203199999999999</v>
      </c>
      <c r="X11" s="11">
        <v>349</v>
      </c>
      <c r="Y11" s="10">
        <v>43508</v>
      </c>
      <c r="Z11" s="11">
        <v>9856595698</v>
      </c>
      <c r="AA11" s="12" t="s">
        <v>89</v>
      </c>
      <c r="AB11" s="11" t="s">
        <v>50</v>
      </c>
      <c r="AC11" s="12" t="s">
        <v>51</v>
      </c>
      <c r="AD11" s="11" t="s">
        <v>52</v>
      </c>
      <c r="AE11" s="12" t="s">
        <v>53</v>
      </c>
      <c r="AF11" s="14">
        <f t="shared" si="0"/>
        <v>0.19683399999999998</v>
      </c>
      <c r="AG11" s="11" t="s">
        <v>54</v>
      </c>
    </row>
    <row r="12" spans="1:33" x14ac:dyDescent="0.2">
      <c r="A12" s="8">
        <v>9635</v>
      </c>
      <c r="B12" s="9" t="s">
        <v>90</v>
      </c>
      <c r="C12" s="10">
        <v>43539</v>
      </c>
      <c r="D12" s="11">
        <v>91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91</v>
      </c>
      <c r="J12" s="12" t="s">
        <v>92</v>
      </c>
      <c r="K12" s="13" t="s">
        <v>61</v>
      </c>
      <c r="L12" s="11" t="str">
        <f>"000129"</f>
        <v>000129</v>
      </c>
      <c r="M12" s="10">
        <v>43395</v>
      </c>
      <c r="N12" s="11" t="str">
        <f>"000039"</f>
        <v>000039</v>
      </c>
      <c r="O12" s="10">
        <v>43521</v>
      </c>
      <c r="P12" s="11" t="str">
        <f>"000223"</f>
        <v>000223</v>
      </c>
      <c r="Q12" s="10">
        <v>43523</v>
      </c>
      <c r="R12" s="11"/>
      <c r="S12" s="11" t="str">
        <f>"009793"</f>
        <v>009793</v>
      </c>
      <c r="T12" s="10">
        <v>43539</v>
      </c>
      <c r="U12" s="14">
        <v>49.566000000000003</v>
      </c>
      <c r="V12" s="14">
        <v>5.4991000000000003</v>
      </c>
      <c r="W12" s="14">
        <v>44.066899999999997</v>
      </c>
      <c r="X12" s="11">
        <v>375</v>
      </c>
      <c r="Y12" s="10">
        <v>43539</v>
      </c>
      <c r="Z12" s="11">
        <v>9856565656</v>
      </c>
      <c r="AA12" s="12" t="s">
        <v>62</v>
      </c>
      <c r="AB12" s="11" t="s">
        <v>93</v>
      </c>
      <c r="AC12" s="12" t="s">
        <v>94</v>
      </c>
      <c r="AD12" s="11" t="s">
        <v>52</v>
      </c>
      <c r="AE12" s="12" t="s">
        <v>53</v>
      </c>
      <c r="AF12" s="14">
        <f t="shared" si="0"/>
        <v>0.49566000000000004</v>
      </c>
      <c r="AG12" s="11" t="s">
        <v>45</v>
      </c>
    </row>
    <row r="13" spans="1:33" x14ac:dyDescent="0.2">
      <c r="A13" s="8">
        <v>9636</v>
      </c>
      <c r="B13" s="9" t="s">
        <v>90</v>
      </c>
      <c r="C13" s="10">
        <v>43539</v>
      </c>
      <c r="D13" s="11">
        <v>91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95</v>
      </c>
      <c r="J13" s="12" t="s">
        <v>96</v>
      </c>
      <c r="K13" s="13" t="s">
        <v>61</v>
      </c>
      <c r="L13" s="11" t="str">
        <f>"000127"</f>
        <v>000127</v>
      </c>
      <c r="M13" s="10">
        <v>43395</v>
      </c>
      <c r="N13" s="11" t="str">
        <f>"000038"</f>
        <v>000038</v>
      </c>
      <c r="O13" s="10">
        <v>43521</v>
      </c>
      <c r="P13" s="11" t="str">
        <f>"000220"</f>
        <v>000220</v>
      </c>
      <c r="Q13" s="10">
        <v>43523</v>
      </c>
      <c r="R13" s="11"/>
      <c r="S13" s="11" t="str">
        <f>"009794"</f>
        <v>009794</v>
      </c>
      <c r="T13" s="10">
        <v>43539</v>
      </c>
      <c r="U13" s="14">
        <v>49.959000000000003</v>
      </c>
      <c r="V13" s="14">
        <v>5.5221200000000001</v>
      </c>
      <c r="W13" s="14">
        <v>44.436880000000002</v>
      </c>
      <c r="X13" s="11">
        <v>375</v>
      </c>
      <c r="Y13" s="10">
        <v>43539</v>
      </c>
      <c r="Z13" s="11">
        <v>9856235698</v>
      </c>
      <c r="AA13" s="12" t="s">
        <v>62</v>
      </c>
      <c r="AB13" s="11" t="s">
        <v>93</v>
      </c>
      <c r="AC13" s="12" t="s">
        <v>94</v>
      </c>
      <c r="AD13" s="11" t="s">
        <v>52</v>
      </c>
      <c r="AE13" s="12" t="s">
        <v>53</v>
      </c>
      <c r="AF13" s="14">
        <f t="shared" si="0"/>
        <v>0.49959000000000003</v>
      </c>
      <c r="AG13" s="11" t="s">
        <v>45</v>
      </c>
    </row>
    <row r="14" spans="1:33" x14ac:dyDescent="0.2">
      <c r="A14" s="8">
        <v>9638</v>
      </c>
      <c r="B14" s="9" t="s">
        <v>90</v>
      </c>
      <c r="C14" s="10">
        <v>43539</v>
      </c>
      <c r="D14" s="11">
        <v>91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97</v>
      </c>
      <c r="J14" s="12" t="s">
        <v>98</v>
      </c>
      <c r="K14" s="13" t="s">
        <v>61</v>
      </c>
      <c r="L14" s="11" t="str">
        <f>"000128"</f>
        <v>000128</v>
      </c>
      <c r="M14" s="10">
        <v>43395</v>
      </c>
      <c r="N14" s="11" t="str">
        <f>"000040"</f>
        <v>000040</v>
      </c>
      <c r="O14" s="10">
        <v>43521</v>
      </c>
      <c r="P14" s="11" t="str">
        <f>"000218"</f>
        <v>000218</v>
      </c>
      <c r="Q14" s="10">
        <v>43523</v>
      </c>
      <c r="R14" s="11"/>
      <c r="S14" s="11" t="str">
        <f>"009796"</f>
        <v>009796</v>
      </c>
      <c r="T14" s="10">
        <v>43539</v>
      </c>
      <c r="U14" s="14">
        <v>48.692</v>
      </c>
      <c r="V14" s="14">
        <v>5.4835000000000003</v>
      </c>
      <c r="W14" s="14">
        <v>43.208500000000001</v>
      </c>
      <c r="X14" s="11">
        <v>375</v>
      </c>
      <c r="Y14" s="10">
        <v>43539</v>
      </c>
      <c r="Z14" s="11">
        <v>9856598956</v>
      </c>
      <c r="AA14" s="12" t="s">
        <v>62</v>
      </c>
      <c r="AB14" s="11" t="s">
        <v>93</v>
      </c>
      <c r="AC14" s="12" t="s">
        <v>94</v>
      </c>
      <c r="AD14" s="11" t="s">
        <v>52</v>
      </c>
      <c r="AE14" s="12" t="s">
        <v>53</v>
      </c>
      <c r="AF14" s="14">
        <f t="shared" si="0"/>
        <v>0.48692000000000002</v>
      </c>
      <c r="AG14" s="11" t="s">
        <v>45</v>
      </c>
    </row>
    <row r="15" spans="1:33" x14ac:dyDescent="0.2">
      <c r="A15" s="8">
        <v>9639</v>
      </c>
      <c r="B15" s="9" t="s">
        <v>90</v>
      </c>
      <c r="C15" s="10">
        <v>43539</v>
      </c>
      <c r="D15" s="11">
        <v>91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99</v>
      </c>
      <c r="J15" s="12" t="s">
        <v>100</v>
      </c>
      <c r="K15" s="13" t="s">
        <v>61</v>
      </c>
      <c r="L15" s="11" t="str">
        <f>"000126"</f>
        <v>000126</v>
      </c>
      <c r="M15" s="10">
        <v>43395</v>
      </c>
      <c r="N15" s="11" t="str">
        <f>"000037"</f>
        <v>000037</v>
      </c>
      <c r="O15" s="10">
        <v>43521</v>
      </c>
      <c r="P15" s="11" t="str">
        <f>"000219"</f>
        <v>000219</v>
      </c>
      <c r="Q15" s="10">
        <v>43523</v>
      </c>
      <c r="R15" s="11"/>
      <c r="S15" s="11" t="str">
        <f>"009797"</f>
        <v>009797</v>
      </c>
      <c r="T15" s="10">
        <v>43539</v>
      </c>
      <c r="U15" s="14">
        <v>49.743000000000002</v>
      </c>
      <c r="V15" s="14">
        <v>5.5372599999999998</v>
      </c>
      <c r="W15" s="14">
        <v>44.205739999999999</v>
      </c>
      <c r="X15" s="11">
        <v>375</v>
      </c>
      <c r="Y15" s="10">
        <v>43539</v>
      </c>
      <c r="Z15" s="11">
        <v>9856235689</v>
      </c>
      <c r="AA15" s="12" t="s">
        <v>62</v>
      </c>
      <c r="AB15" s="11" t="s">
        <v>93</v>
      </c>
      <c r="AC15" s="12" t="s">
        <v>94</v>
      </c>
      <c r="AD15" s="11" t="s">
        <v>52</v>
      </c>
      <c r="AE15" s="12" t="s">
        <v>53</v>
      </c>
      <c r="AF15" s="14">
        <f t="shared" si="0"/>
        <v>0.49743000000000004</v>
      </c>
      <c r="AG15" s="11" t="s">
        <v>45</v>
      </c>
    </row>
    <row r="16" spans="1:33" x14ac:dyDescent="0.2">
      <c r="A16" s="8">
        <v>9640</v>
      </c>
      <c r="B16" s="9" t="s">
        <v>90</v>
      </c>
      <c r="C16" s="10">
        <v>43539</v>
      </c>
      <c r="D16" s="11">
        <v>91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101</v>
      </c>
      <c r="J16" s="12" t="s">
        <v>102</v>
      </c>
      <c r="K16" s="13" t="s">
        <v>61</v>
      </c>
      <c r="L16" s="11" t="str">
        <f>"000251"</f>
        <v>000251</v>
      </c>
      <c r="M16" s="10">
        <v>43521</v>
      </c>
      <c r="N16" s="11" t="str">
        <f>"000041"</f>
        <v>000041</v>
      </c>
      <c r="O16" s="10">
        <v>43521</v>
      </c>
      <c r="P16" s="11" t="str">
        <f>"000221"</f>
        <v>000221</v>
      </c>
      <c r="Q16" s="10">
        <v>43523</v>
      </c>
      <c r="R16" s="11"/>
      <c r="S16" s="11" t="str">
        <f>"009798"</f>
        <v>009798</v>
      </c>
      <c r="T16" s="10">
        <v>43539</v>
      </c>
      <c r="U16" s="14">
        <v>49.884</v>
      </c>
      <c r="V16" s="14">
        <v>5.53878</v>
      </c>
      <c r="W16" s="14">
        <v>44.345219999999998</v>
      </c>
      <c r="X16" s="11">
        <v>375</v>
      </c>
      <c r="Y16" s="10">
        <v>43539</v>
      </c>
      <c r="Z16" s="11">
        <v>9856235698</v>
      </c>
      <c r="AA16" s="12" t="s">
        <v>62</v>
      </c>
      <c r="AB16" s="11" t="s">
        <v>93</v>
      </c>
      <c r="AC16" s="12" t="s">
        <v>94</v>
      </c>
      <c r="AD16" s="11" t="s">
        <v>52</v>
      </c>
      <c r="AE16" s="12" t="s">
        <v>53</v>
      </c>
      <c r="AF16" s="14">
        <f t="shared" si="0"/>
        <v>0.49884000000000001</v>
      </c>
      <c r="AG16" s="11" t="s">
        <v>45</v>
      </c>
    </row>
    <row r="17" spans="1:33" x14ac:dyDescent="0.2">
      <c r="A17" s="8">
        <v>9795</v>
      </c>
      <c r="B17" s="9" t="s">
        <v>90</v>
      </c>
      <c r="C17" s="10">
        <v>43544</v>
      </c>
      <c r="D17" s="11">
        <v>91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103</v>
      </c>
      <c r="J17" s="12" t="s">
        <v>104</v>
      </c>
      <c r="K17" s="13" t="s">
        <v>61</v>
      </c>
      <c r="L17" s="11" t="str">
        <f>"000252"</f>
        <v>000252</v>
      </c>
      <c r="M17" s="10">
        <v>43521</v>
      </c>
      <c r="N17" s="11" t="str">
        <f>"000042"</f>
        <v>000042</v>
      </c>
      <c r="O17" s="10">
        <v>43521</v>
      </c>
      <c r="P17" s="11" t="str">
        <f>"000222"</f>
        <v>000222</v>
      </c>
      <c r="Q17" s="10">
        <v>43523</v>
      </c>
      <c r="R17" s="11"/>
      <c r="S17" s="11" t="str">
        <f>"009858"</f>
        <v>009858</v>
      </c>
      <c r="T17" s="10">
        <v>43544</v>
      </c>
      <c r="U17" s="14">
        <v>49.723999999999997</v>
      </c>
      <c r="V17" s="14">
        <v>5.4291200000000002</v>
      </c>
      <c r="W17" s="14">
        <v>44.294879999999999</v>
      </c>
      <c r="X17" s="11">
        <v>381</v>
      </c>
      <c r="Y17" s="10">
        <v>43544</v>
      </c>
      <c r="Z17" s="11">
        <v>9856569898</v>
      </c>
      <c r="AA17" s="12" t="s">
        <v>62</v>
      </c>
      <c r="AB17" s="11" t="s">
        <v>93</v>
      </c>
      <c r="AC17" s="12" t="s">
        <v>94</v>
      </c>
      <c r="AD17" s="11" t="s">
        <v>52</v>
      </c>
      <c r="AE17" s="12" t="s">
        <v>53</v>
      </c>
      <c r="AF17" s="14">
        <f t="shared" si="0"/>
        <v>0.49723999999999996</v>
      </c>
      <c r="AG17" s="11" t="s">
        <v>45</v>
      </c>
    </row>
    <row r="18" spans="1:33" x14ac:dyDescent="0.2">
      <c r="A18" s="8">
        <v>10091</v>
      </c>
      <c r="B18" s="9" t="s">
        <v>90</v>
      </c>
      <c r="C18" s="10">
        <v>43552</v>
      </c>
      <c r="D18" s="11">
        <v>91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105</v>
      </c>
      <c r="J18" s="12" t="s">
        <v>106</v>
      </c>
      <c r="K18" s="13" t="s">
        <v>107</v>
      </c>
      <c r="L18" s="11" t="str">
        <f>"000240"</f>
        <v>000240</v>
      </c>
      <c r="M18" s="10">
        <v>43250</v>
      </c>
      <c r="N18" s="11" t="str">
        <f>"000006"</f>
        <v>000006</v>
      </c>
      <c r="O18" s="10">
        <v>43250</v>
      </c>
      <c r="P18" s="11" t="str">
        <f>"000020"</f>
        <v>000020</v>
      </c>
      <c r="Q18" s="10">
        <v>43250</v>
      </c>
      <c r="R18" s="11"/>
      <c r="S18" s="11" t="str">
        <f>"010126"</f>
        <v>010126</v>
      </c>
      <c r="T18" s="10">
        <v>43552</v>
      </c>
      <c r="U18" s="14">
        <v>9.7566799999999994</v>
      </c>
      <c r="V18" s="14">
        <v>0.5</v>
      </c>
      <c r="W18" s="14">
        <v>9.2566799999999994</v>
      </c>
      <c r="X18" s="11">
        <v>391</v>
      </c>
      <c r="Y18" s="10">
        <v>43552</v>
      </c>
      <c r="Z18" s="11">
        <v>9856231245</v>
      </c>
      <c r="AA18" s="12" t="s">
        <v>108</v>
      </c>
      <c r="AB18" s="11" t="s">
        <v>50</v>
      </c>
      <c r="AC18" s="12" t="s">
        <v>51</v>
      </c>
      <c r="AD18" s="11" t="s">
        <v>52</v>
      </c>
      <c r="AE18" s="12" t="s">
        <v>53</v>
      </c>
      <c r="AF18" s="14">
        <f t="shared" si="0"/>
        <v>9.7566799999999995E-2</v>
      </c>
      <c r="AG18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2019-06-13T07:55:19Z</dcterms:modified>
</cp:coreProperties>
</file>