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6" i="1" l="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AF17" i="1"/>
  <c r="S17" i="1"/>
  <c r="P17" i="1"/>
  <c r="N17" i="1"/>
  <c r="L17" i="1"/>
  <c r="AF16" i="1"/>
  <c r="S16" i="1"/>
  <c r="P16" i="1"/>
  <c r="N16" i="1"/>
  <c r="L16" i="1"/>
  <c r="AF15" i="1"/>
  <c r="S15" i="1"/>
  <c r="P15" i="1"/>
  <c r="N15" i="1"/>
  <c r="L15" i="1"/>
  <c r="AF14" i="1"/>
  <c r="S14" i="1"/>
  <c r="P14" i="1"/>
  <c r="N14" i="1"/>
  <c r="L14" i="1"/>
  <c r="AF13" i="1"/>
  <c r="S13" i="1"/>
  <c r="P13" i="1"/>
  <c r="N13" i="1"/>
  <c r="L13" i="1"/>
  <c r="AF12"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<sst xmlns="http://schemas.openxmlformats.org/spreadsheetml/2006/main" count="383" uniqueCount="134">
  <si>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</si>
  <si>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</si>
  <si>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</si>
  <si>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</si>
  <si>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</si>
  <si>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</si>
  <si>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</si>
  <si>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</si>
  <si>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</si>
  <si>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</si>
  <si>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</si>
  <si>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</si>
  <si>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</si>
  <si>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</si>
  <si>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</si>
  <si>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</si>
  <si>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</si>
  <si>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</si>
  <si>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</si>
  <si>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</si>
  <si>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</si>
  <si>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</si>
  <si>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</si>
  <si>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</si>
  <si>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</si>
  <si>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</si>
  <si>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</si>
  <si>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</si>
  <si>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</si>
  <si>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</si>
  <si>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</si>
  <si>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</si>
  <si>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</si>
  <si>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May</t>
  </si>
  <si>
    <t>Dayananda Nagara</t>
  </si>
  <si>
    <t>Srirama Mandira</t>
  </si>
  <si>
    <t>Rajaji Nagara</t>
  </si>
  <si>
    <t>West</t>
  </si>
  <si>
    <t>097-14-000006</t>
  </si>
  <si>
    <t>Emergency Reserve Fund in ward no 97 (Providing UPVC water line for individual houses for bandy reddy circle surrounding area, Srirampuram 9th main to 5th main ambedkarnagara balance portions at Dayanandanagara in ward no. 97</t>
  </si>
  <si>
    <t>Water &amp; Sanitary</t>
  </si>
  <si>
    <t>KRIDL</t>
  </si>
  <si>
    <t>P1771</t>
  </si>
  <si>
    <t>Zone Works - POW Works</t>
  </si>
  <si>
    <t>ddo203</t>
  </si>
  <si>
    <t xml:space="preserve"> Assistant Executive Engineer Shri Ramamandir West Zone</t>
  </si>
  <si>
    <t>Pending</t>
  </si>
  <si>
    <t>097-12-000004</t>
  </si>
  <si>
    <t>Providing for trenches recharging ground water in Dayanandanagara area and RGI colony in ward no 97</t>
  </si>
  <si>
    <t>P0541</t>
  </si>
  <si>
    <t>Emergency Reserve Fund</t>
  </si>
  <si>
    <t>097-11-000008</t>
  </si>
  <si>
    <t>Providing Solar Digital cross name boards at R.G.I colony and Dayanandanagar</t>
  </si>
  <si>
    <t>Roads &amp; Drivablility</t>
  </si>
  <si>
    <t>Ambrutha S D/o S Shashikumar</t>
  </si>
  <si>
    <t>097-16-000003</t>
  </si>
  <si>
    <t>Filling of Potholes and Providing patches to Cement Concrete Road In Dayanadanagara in Ward 97.</t>
  </si>
  <si>
    <t>Anandan K</t>
  </si>
  <si>
    <t>June</t>
  </si>
  <si>
    <t>097-11-000004</t>
  </si>
  <si>
    <t xml:space="preserve">Improvements to Ashwata katte at labour colony </t>
  </si>
  <si>
    <t>Other Ward Works</t>
  </si>
  <si>
    <t>Ambrutha S D/o Late. S. Shashikumar</t>
  </si>
  <si>
    <t>July</t>
  </si>
  <si>
    <t>097-17-000022</t>
  </si>
  <si>
    <t>Providing and fixing of LED Street lights in Ward No 97 in Rajajinagar Division</t>
  </si>
  <si>
    <t>Footpaths &amp; Walkability</t>
  </si>
  <si>
    <t>Executive Engineer KRIDL</t>
  </si>
  <si>
    <t>P3110</t>
  </si>
  <si>
    <t>14th Finance Commission Grant Works</t>
  </si>
  <si>
    <t>ddo209</t>
  </si>
  <si>
    <t xml:space="preserve"> Assistant Executive Engineer Electrical West Zone</t>
  </si>
  <si>
    <t>Spill Over</t>
  </si>
  <si>
    <t>August</t>
  </si>
  <si>
    <t>097-16-000001</t>
  </si>
  <si>
    <t xml:space="preserve"> Annual Operation And maintenance Of Street Lights at Dayanandanagara and Prakashnagara in Ward No- 97 and 98</t>
  </si>
  <si>
    <t>M P Electricals</t>
  </si>
  <si>
    <t>P0300</t>
  </si>
  <si>
    <t>M and R to Street Lights - Replacement of Burnt Bulbs etc. (Package)</t>
  </si>
  <si>
    <t>097-16-000010</t>
  </si>
  <si>
    <t>Providing Tractor and Labor for removal of silt and Historical debris in Dayanadanagara in Ward 97.</t>
  </si>
  <si>
    <t>Health &amp; Sanitation</t>
  </si>
  <si>
    <t>097-16-000005</t>
  </si>
  <si>
    <t>Improvements to drain and Resurfacing of CC road in 7th Cross in Dayanadanagara in Ward 97</t>
  </si>
  <si>
    <t>S. Rajendra</t>
  </si>
  <si>
    <t>097-17-000021</t>
  </si>
  <si>
    <t>Providing drinking water works in Ward No 97 in Rajajinagar Division</t>
  </si>
  <si>
    <t>Drinking Water</t>
  </si>
  <si>
    <t>September</t>
  </si>
  <si>
    <t>097-18-000013</t>
  </si>
  <si>
    <t>Improvements of roads and drains in RGI colony area in ward no-97</t>
  </si>
  <si>
    <t>P1878</t>
  </si>
  <si>
    <t>18per - Works (Bhagyajyothi, Sooru / Neeru Yojane and General) (54 Lakhs / New Wards)</t>
  </si>
  <si>
    <t>Current</t>
  </si>
  <si>
    <t>October</t>
  </si>
  <si>
    <t>097-16-000006</t>
  </si>
  <si>
    <t>Improvements to Drain and Resurfacing to 1st Cross Muddappa Garden in Dayanadanagara in Ward 97</t>
  </si>
  <si>
    <t>Ramesh Raju N</t>
  </si>
  <si>
    <t>097-17-000026</t>
  </si>
  <si>
    <t>Improvements and Asphalting to 1st and 2nd main roads of Lakshminarayanapura in ward no 97 (Comprehensive Development of works in ward no. 97, 98, 108, 99, 101 and 107 of Rajajinagar Division for the year 2016-17 and 2017-18 (No of works 24)</t>
  </si>
  <si>
    <t>M/S. Civil Quality Consultants and Engineers</t>
  </si>
  <si>
    <t>P3158</t>
  </si>
  <si>
    <t>SIP Infrastructure Project works</t>
  </si>
  <si>
    <t>097-17-000008</t>
  </si>
  <si>
    <t>Improvements to drain and providing to CC to 12th and 13th cross LN puram (from 2nd main LN puram to 3rd main LN puram) in Ward 97</t>
  </si>
  <si>
    <t>S. Satish</t>
  </si>
  <si>
    <t>December</t>
  </si>
  <si>
    <t>097-16-000004</t>
  </si>
  <si>
    <t>Improvements to Drain and patch work to 6th Cross Muddappa Garden in Dayanadanagara in Ward 97.</t>
  </si>
  <si>
    <t>097-16-000011</t>
  </si>
  <si>
    <t>Providing water Supply Through Tankers for DayanandaNagara Ward No 97</t>
  </si>
  <si>
    <t>P1802</t>
  </si>
  <si>
    <t>Water Supply New Areas</t>
  </si>
  <si>
    <t>January</t>
  </si>
  <si>
    <t>097-17-000025</t>
  </si>
  <si>
    <t>Improvements and Asphalting to 4th and 5th cross of Sriramapura in ward no 97 (Comprehensive Development of works in ward no. 97, 98, 108, 99, 101 and 107 of Rajajinagar Division for the year 2016-17 and 2017-18 (No of works 24)</t>
  </si>
  <si>
    <t>M.S. Venkatesh</t>
  </si>
  <si>
    <t>097-17-000029</t>
  </si>
  <si>
    <t>Improvements and Asphalting to 8th main from Prakashanagara Srirama Mandira temple to srirampura Ramamandira Dayanandanagara ward no 97 (Comprehensive Development of works in ward no. 97, 98, 108, 99, 101 and 107 of Rajajinagar Division for the year 2016-17 and 2017-18 (No of works 24)</t>
  </si>
  <si>
    <t>097-17-000027</t>
  </si>
  <si>
    <t>Improvements and Asphalting to 8th cross road from Dr. Rajkumar road to Bandareddy circle in Prakasha nagara and Dayanandanagara ward no 97 (Comprehensive Development of works in ward no. 97, 98, 108, 99, 101 and 107 of Rajajinagar Division for the year 2016-17 and 2017-18 (No of works 24)</t>
  </si>
  <si>
    <t>M/s. Civil Quality Consultants and Engineers,</t>
  </si>
  <si>
    <t>February</t>
  </si>
  <si>
    <t>097-17-000028</t>
  </si>
  <si>
    <t>Improvements and Asphalting to 5th main from Srirampura Srirama Mandira temple to Sunrise circle in Dayanandanagara ward no 97 (Comprehensive Development of works in ward no. 97, 98, 108, 99, 101 and 107 of Rajajinagar Division for the year 2016-17 and 2017-18 (No of works 24)</t>
  </si>
  <si>
    <t>March</t>
  </si>
  <si>
    <t>097-18-000014</t>
  </si>
  <si>
    <t>Asphalting of roads and drains in 4th to 8th cross Dayanandanagar in ward no-97</t>
  </si>
  <si>
    <t>097-18-000020</t>
  </si>
  <si>
    <t>Emergency work pothole filling and road maintenance works in ward no-97 for the year 2017-18</t>
  </si>
  <si>
    <t>097-12-000071</t>
  </si>
  <si>
    <t>Drilling of new bore well and sumptank and lighting of Dayananda nagar park in W.No 97</t>
  </si>
  <si>
    <t>P0190</t>
  </si>
  <si>
    <t>Works sanctioned by Hon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</si>
</sst>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
  <sheetViews>
    <sheetView tabSelected="1" workbookViewId="0">
      <pane ySplit="1" topLeftCell="A2" activePane="bottomLeft" state="frozen"/>
      <selection activeCell="H1" sqref="H1"/>
      <selection pane="bottomLeft" activeCell="A2" sqref="A2:XFD26"/>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1215</v>
      </c>
      <c r="B2" s="9" t="s">
        <v>33</v>
      </c>
      <c r="C2" s="10">
        <v>43238</v>
      </c>
      <c r="D2" s="11">
        <v>97</v>
      </c>
      <c r="E2" s="12" t="s">
        <v>34</v>
      </c>
      <c r="F2" s="12" t="s">
        <v>35</v>
      </c>
      <c r="G2" s="12" t="s">
        <v>36</v>
      </c>
      <c r="H2" s="12" t="s">
        <v>37</v>
      </c>
      <c r="I2" s="11" t="s">
        <v>38</v>
      </c>
      <c r="J2" s="12" t="s">
        <v>39</v>
      </c>
      <c r="K2" s="13" t="s">
        <v>40</v>
      </c>
      <c r="L2" s="11" t="str">
        <f>"00070a"</f>
        <v>00070a</v>
      </c>
      <c r="M2" s="10">
        <v>42121</v>
      </c>
      <c r="N2" s="11" t="str">
        <f>"00068,"</f>
        <v>00068,</v>
      </c>
      <c r="O2" s="10">
        <v>42613</v>
      </c>
      <c r="P2" s="11" t="str">
        <f>"000318"</f>
        <v>000318</v>
      </c>
      <c r="Q2" s="10">
        <v>42613</v>
      </c>
      <c r="R2" s="11">
        <v>14</v>
      </c>
      <c r="S2" s="11" t="str">
        <f>"001498"</f>
        <v>001498</v>
      </c>
      <c r="T2" s="10">
        <v>43236</v>
      </c>
      <c r="U2" s="14">
        <v>18.936430000000001</v>
      </c>
      <c r="V2" s="14">
        <v>2.6900200000000001</v>
      </c>
      <c r="W2" s="14">
        <v>16.246410000000001</v>
      </c>
      <c r="X2" s="11">
        <v>52</v>
      </c>
      <c r="Y2" s="10">
        <v>43238</v>
      </c>
      <c r="Z2" s="11">
        <v>9449863068</v>
      </c>
      <c r="AA2" s="12" t="s">
        <v>41</v>
      </c>
      <c r="AB2" s="11" t="s">
        <v>42</v>
      </c>
      <c r="AC2" s="12" t="s">
        <v>43</v>
      </c>
      <c r="AD2" s="11" t="s">
        <v>44</v>
      </c>
      <c r="AE2" s="12" t="s">
        <v>45</v>
      </c>
      <c r="AF2" s="14">
        <v>0.18936430000000001</v>
      </c>
      <c r="AG2" s="11" t="s">
        <v>46</v>
      </c>
    </row>
    <row r="3" spans="1:33" x14ac:dyDescent="0.2">
      <c r="A3" s="8">
        <v>1538</v>
      </c>
      <c r="B3" s="9" t="s">
        <v>33</v>
      </c>
      <c r="C3" s="10">
        <v>43251</v>
      </c>
      <c r="D3" s="11">
        <v>97</v>
      </c>
      <c r="E3" s="12" t="s">
        <v>34</v>
      </c>
      <c r="F3" s="12" t="s">
        <v>35</v>
      </c>
      <c r="G3" s="12" t="s">
        <v>36</v>
      </c>
      <c r="H3" s="12" t="s">
        <v>37</v>
      </c>
      <c r="I3" s="11" t="s">
        <v>47</v>
      </c>
      <c r="J3" s="12" t="s">
        <v>48</v>
      </c>
      <c r="K3" s="13" t="s">
        <v>40</v>
      </c>
      <c r="L3" s="11" t="str">
        <f>"000375"</f>
        <v>000375</v>
      </c>
      <c r="M3" s="10">
        <v>41339</v>
      </c>
      <c r="N3" s="11" t="str">
        <f>"000082"</f>
        <v>000082</v>
      </c>
      <c r="O3" s="10">
        <v>42609</v>
      </c>
      <c r="P3" s="11" t="str">
        <f>"000352"</f>
        <v>000352</v>
      </c>
      <c r="Q3" s="10">
        <v>42613</v>
      </c>
      <c r="R3" s="11">
        <v>12</v>
      </c>
      <c r="S3" s="11" t="str">
        <f>"001707"</f>
        <v>001707</v>
      </c>
      <c r="T3" s="10">
        <v>43242</v>
      </c>
      <c r="U3" s="14">
        <v>3.12364</v>
      </c>
      <c r="V3" s="14">
        <v>0.46917999999999999</v>
      </c>
      <c r="W3" s="14">
        <v>2.6544599999999998</v>
      </c>
      <c r="X3" s="11">
        <v>67</v>
      </c>
      <c r="Y3" s="10">
        <v>43251</v>
      </c>
      <c r="Z3" s="11">
        <v>9449863068</v>
      </c>
      <c r="AA3" s="12" t="s">
        <v>41</v>
      </c>
      <c r="AB3" s="11" t="s">
        <v>49</v>
      </c>
      <c r="AC3" s="12" t="s">
        <v>50</v>
      </c>
      <c r="AD3" s="11" t="s">
        <v>44</v>
      </c>
      <c r="AE3" s="12" t="s">
        <v>45</v>
      </c>
      <c r="AF3" s="14">
        <v>3.1236400000000001E-2</v>
      </c>
      <c r="AG3" s="11" t="s">
        <v>46</v>
      </c>
    </row>
    <row r="4" spans="1:33" x14ac:dyDescent="0.2">
      <c r="A4" s="8">
        <v>1539</v>
      </c>
      <c r="B4" s="9" t="s">
        <v>33</v>
      </c>
      <c r="C4" s="10">
        <v>43251</v>
      </c>
      <c r="D4" s="11">
        <v>97</v>
      </c>
      <c r="E4" s="12" t="s">
        <v>34</v>
      </c>
      <c r="F4" s="12" t="s">
        <v>35</v>
      </c>
      <c r="G4" s="12" t="s">
        <v>36</v>
      </c>
      <c r="H4" s="12" t="s">
        <v>37</v>
      </c>
      <c r="I4" s="11" t="s">
        <v>51</v>
      </c>
      <c r="J4" s="12" t="s">
        <v>52</v>
      </c>
      <c r="K4" s="13" t="s">
        <v>53</v>
      </c>
      <c r="L4" s="11" t="str">
        <f>"000302"</f>
        <v>000302</v>
      </c>
      <c r="M4" s="10">
        <v>40947</v>
      </c>
      <c r="N4" s="11" t="str">
        <f>"000085"</f>
        <v>000085</v>
      </c>
      <c r="O4" s="10">
        <v>42609</v>
      </c>
      <c r="P4" s="11" t="str">
        <f>"000353"</f>
        <v>000353</v>
      </c>
      <c r="Q4" s="10">
        <v>42613</v>
      </c>
      <c r="R4" s="11">
        <v>11</v>
      </c>
      <c r="S4" s="11" t="str">
        <f>"001708"</f>
        <v>001708</v>
      </c>
      <c r="T4" s="10">
        <v>43242</v>
      </c>
      <c r="U4" s="14">
        <v>8.5913000000000004</v>
      </c>
      <c r="V4" s="14">
        <v>1.1782699999999999</v>
      </c>
      <c r="W4" s="14">
        <v>7.41303</v>
      </c>
      <c r="X4" s="11">
        <v>67</v>
      </c>
      <c r="Y4" s="10">
        <v>43251</v>
      </c>
      <c r="Z4" s="11">
        <v>8095000059</v>
      </c>
      <c r="AA4" s="12" t="s">
        <v>54</v>
      </c>
      <c r="AB4" s="11" t="s">
        <v>42</v>
      </c>
      <c r="AC4" s="12" t="s">
        <v>43</v>
      </c>
      <c r="AD4" s="11" t="s">
        <v>44</v>
      </c>
      <c r="AE4" s="12" t="s">
        <v>45</v>
      </c>
      <c r="AF4" s="14">
        <v>8.5913000000000003E-2</v>
      </c>
      <c r="AG4" s="11" t="s">
        <v>46</v>
      </c>
    </row>
    <row r="5" spans="1:33" x14ac:dyDescent="0.2">
      <c r="A5" s="8">
        <v>1540</v>
      </c>
      <c r="B5" s="9" t="s">
        <v>33</v>
      </c>
      <c r="C5" s="10">
        <v>43251</v>
      </c>
      <c r="D5" s="11">
        <v>97</v>
      </c>
      <c r="E5" s="12" t="s">
        <v>34</v>
      </c>
      <c r="F5" s="12" t="s">
        <v>35</v>
      </c>
      <c r="G5" s="12" t="s">
        <v>36</v>
      </c>
      <c r="H5" s="12" t="s">
        <v>37</v>
      </c>
      <c r="I5" s="11" t="s">
        <v>55</v>
      </c>
      <c r="J5" s="12" t="s">
        <v>56</v>
      </c>
      <c r="K5" s="13" t="s">
        <v>53</v>
      </c>
      <c r="L5" s="11" t="str">
        <f>"000098"</f>
        <v>000098</v>
      </c>
      <c r="M5" s="10">
        <v>42433</v>
      </c>
      <c r="N5" s="11" t="str">
        <f>"000066"</f>
        <v>000066</v>
      </c>
      <c r="O5" s="10">
        <v>42576</v>
      </c>
      <c r="P5" s="11" t="str">
        <f>"000345"</f>
        <v>000345</v>
      </c>
      <c r="Q5" s="10">
        <v>42613</v>
      </c>
      <c r="R5" s="11">
        <v>16</v>
      </c>
      <c r="S5" s="11" t="str">
        <f>"001981"</f>
        <v>001981</v>
      </c>
      <c r="T5" s="10">
        <v>43246</v>
      </c>
      <c r="U5" s="14">
        <v>9.4017800000000005</v>
      </c>
      <c r="V5" s="14">
        <v>1.22282</v>
      </c>
      <c r="W5" s="14">
        <v>8.17896</v>
      </c>
      <c r="X5" s="11">
        <v>67</v>
      </c>
      <c r="Y5" s="10">
        <v>43251</v>
      </c>
      <c r="Z5" s="11">
        <v>9980277707</v>
      </c>
      <c r="AA5" s="12" t="s">
        <v>57</v>
      </c>
      <c r="AB5" s="11" t="s">
        <v>42</v>
      </c>
      <c r="AC5" s="12" t="s">
        <v>43</v>
      </c>
      <c r="AD5" s="11" t="s">
        <v>44</v>
      </c>
      <c r="AE5" s="12" t="s">
        <v>45</v>
      </c>
      <c r="AF5" s="14">
        <v>9.4017799999999999E-2</v>
      </c>
      <c r="AG5" s="11" t="s">
        <v>46</v>
      </c>
    </row>
    <row r="6" spans="1:33" x14ac:dyDescent="0.2">
      <c r="A6" s="8">
        <v>2567</v>
      </c>
      <c r="B6" s="9" t="s">
        <v>58</v>
      </c>
      <c r="C6" s="10">
        <v>43274</v>
      </c>
      <c r="D6" s="11">
        <v>97</v>
      </c>
      <c r="E6" s="12" t="s">
        <v>34</v>
      </c>
      <c r="F6" s="12" t="s">
        <v>35</v>
      </c>
      <c r="G6" s="12" t="s">
        <v>36</v>
      </c>
      <c r="H6" s="12" t="s">
        <v>37</v>
      </c>
      <c r="I6" s="11" t="s">
        <v>59</v>
      </c>
      <c r="J6" s="12" t="s">
        <v>60</v>
      </c>
      <c r="K6" s="13" t="s">
        <v>61</v>
      </c>
      <c r="L6" s="11" t="str">
        <f>"000299"</f>
        <v>000299</v>
      </c>
      <c r="M6" s="10">
        <v>40947</v>
      </c>
      <c r="N6" s="11" t="str">
        <f>"000083"</f>
        <v>000083</v>
      </c>
      <c r="O6" s="10">
        <v>42613</v>
      </c>
      <c r="P6" s="11" t="str">
        <f>"000354"</f>
        <v>000354</v>
      </c>
      <c r="Q6" s="10">
        <v>42613</v>
      </c>
      <c r="R6" s="11">
        <v>11</v>
      </c>
      <c r="S6" s="11" t="str">
        <f>"002856"</f>
        <v>002856</v>
      </c>
      <c r="T6" s="10">
        <v>43273</v>
      </c>
      <c r="U6" s="14">
        <v>9.9538499999999992</v>
      </c>
      <c r="V6" s="14">
        <v>1.28704</v>
      </c>
      <c r="W6" s="14">
        <v>8.6668099999999999</v>
      </c>
      <c r="X6" s="11">
        <v>99</v>
      </c>
      <c r="Y6" s="10">
        <v>43274</v>
      </c>
      <c r="Z6" s="11">
        <v>8095000059</v>
      </c>
      <c r="AA6" s="12" t="s">
        <v>62</v>
      </c>
      <c r="AB6" s="11" t="s">
        <v>42</v>
      </c>
      <c r="AC6" s="12" t="s">
        <v>43</v>
      </c>
      <c r="AD6" s="11" t="s">
        <v>44</v>
      </c>
      <c r="AE6" s="12" t="s">
        <v>45</v>
      </c>
      <c r="AF6" s="14">
        <v>9.9538499999999988E-2</v>
      </c>
      <c r="AG6" s="11" t="s">
        <v>46</v>
      </c>
    </row>
    <row r="7" spans="1:33" x14ac:dyDescent="0.2">
      <c r="A7" s="8">
        <v>3853</v>
      </c>
      <c r="B7" s="9" t="s">
        <v>63</v>
      </c>
      <c r="C7" s="10">
        <v>43304</v>
      </c>
      <c r="D7" s="11">
        <v>97</v>
      </c>
      <c r="E7" s="12" t="s">
        <v>34</v>
      </c>
      <c r="F7" s="12" t="s">
        <v>35</v>
      </c>
      <c r="G7" s="12" t="s">
        <v>36</v>
      </c>
      <c r="H7" s="12" t="s">
        <v>37</v>
      </c>
      <c r="I7" s="11" t="s">
        <v>64</v>
      </c>
      <c r="J7" s="12" t="s">
        <v>65</v>
      </c>
      <c r="K7" s="13" t="s">
        <v>66</v>
      </c>
      <c r="L7" s="11" t="str">
        <f>"000164"</f>
        <v>000164</v>
      </c>
      <c r="M7" s="10">
        <v>43179</v>
      </c>
      <c r="N7" s="11" t="str">
        <f>"000035"</f>
        <v>000035</v>
      </c>
      <c r="O7" s="10">
        <v>43283</v>
      </c>
      <c r="P7" s="11" t="str">
        <f>"000035"</f>
        <v>000035</v>
      </c>
      <c r="Q7" s="10">
        <v>43283</v>
      </c>
      <c r="R7" s="11">
        <v>17</v>
      </c>
      <c r="S7" s="11" t="str">
        <f>"004075"</f>
        <v>004075</v>
      </c>
      <c r="T7" s="10">
        <v>43301</v>
      </c>
      <c r="U7" s="14">
        <v>9.9983599999999999</v>
      </c>
      <c r="V7" s="14">
        <v>1.0639400000000001</v>
      </c>
      <c r="W7" s="14">
        <v>8.9344199999999994</v>
      </c>
      <c r="X7" s="11">
        <v>137</v>
      </c>
      <c r="Y7" s="10">
        <v>43304</v>
      </c>
      <c r="Z7" s="11">
        <v>9432712173</v>
      </c>
      <c r="AA7" s="12" t="s">
        <v>67</v>
      </c>
      <c r="AB7" s="11" t="s">
        <v>68</v>
      </c>
      <c r="AC7" s="12" t="s">
        <v>69</v>
      </c>
      <c r="AD7" s="11" t="s">
        <v>70</v>
      </c>
      <c r="AE7" s="12" t="s">
        <v>71</v>
      </c>
      <c r="AF7" s="14">
        <v>9.9983600000000006E-2</v>
      </c>
      <c r="AG7" s="11" t="s">
        <v>72</v>
      </c>
    </row>
    <row r="8" spans="1:33" x14ac:dyDescent="0.2">
      <c r="A8" s="8">
        <v>4504</v>
      </c>
      <c r="B8" s="9" t="s">
        <v>73</v>
      </c>
      <c r="C8" s="10">
        <v>43318</v>
      </c>
      <c r="D8" s="11">
        <v>97</v>
      </c>
      <c r="E8" s="12" t="s">
        <v>34</v>
      </c>
      <c r="F8" s="12" t="s">
        <v>35</v>
      </c>
      <c r="G8" s="12" t="s">
        <v>36</v>
      </c>
      <c r="H8" s="12" t="s">
        <v>37</v>
      </c>
      <c r="I8" s="11" t="s">
        <v>74</v>
      </c>
      <c r="J8" s="12" t="s">
        <v>75</v>
      </c>
      <c r="K8" s="13" t="s">
        <v>66</v>
      </c>
      <c r="L8" s="11" t="str">
        <f>"000006"</f>
        <v>000006</v>
      </c>
      <c r="M8" s="10">
        <v>42931</v>
      </c>
      <c r="N8" s="11" t="str">
        <f>"000131"</f>
        <v>000131</v>
      </c>
      <c r="O8" s="10">
        <v>43187</v>
      </c>
      <c r="P8" s="11" t="str">
        <f>"000158"</f>
        <v>000158</v>
      </c>
      <c r="Q8" s="10">
        <v>43187</v>
      </c>
      <c r="R8" s="11">
        <v>16</v>
      </c>
      <c r="S8" s="11" t="str">
        <f>"004601"</f>
        <v>004601</v>
      </c>
      <c r="T8" s="10">
        <v>43313</v>
      </c>
      <c r="U8" s="14">
        <v>13.55429</v>
      </c>
      <c r="V8" s="14">
        <v>0.69127000000000005</v>
      </c>
      <c r="W8" s="14">
        <v>12.863020000000001</v>
      </c>
      <c r="X8" s="11">
        <v>157</v>
      </c>
      <c r="Y8" s="10">
        <v>43318</v>
      </c>
      <c r="Z8" s="11">
        <v>9448069096</v>
      </c>
      <c r="AA8" s="12" t="s">
        <v>76</v>
      </c>
      <c r="AB8" s="11" t="s">
        <v>77</v>
      </c>
      <c r="AC8" s="12" t="s">
        <v>78</v>
      </c>
      <c r="AD8" s="11" t="s">
        <v>70</v>
      </c>
      <c r="AE8" s="12" t="s">
        <v>71</v>
      </c>
      <c r="AF8" s="14">
        <v>0.13554289999999999</v>
      </c>
      <c r="AG8" s="11" t="s">
        <v>46</v>
      </c>
    </row>
    <row r="9" spans="1:33" x14ac:dyDescent="0.2">
      <c r="A9" s="8">
        <v>4505</v>
      </c>
      <c r="B9" s="9" t="s">
        <v>73</v>
      </c>
      <c r="C9" s="10">
        <v>43318</v>
      </c>
      <c r="D9" s="11">
        <v>97</v>
      </c>
      <c r="E9" s="12" t="s">
        <v>34</v>
      </c>
      <c r="F9" s="12" t="s">
        <v>35</v>
      </c>
      <c r="G9" s="12" t="s">
        <v>36</v>
      </c>
      <c r="H9" s="12" t="s">
        <v>37</v>
      </c>
      <c r="I9" s="11" t="s">
        <v>79</v>
      </c>
      <c r="J9" s="12" t="s">
        <v>80</v>
      </c>
      <c r="K9" s="13" t="s">
        <v>81</v>
      </c>
      <c r="L9" s="11" t="str">
        <f>"000126"</f>
        <v>000126</v>
      </c>
      <c r="M9" s="10">
        <v>42502</v>
      </c>
      <c r="N9" s="11" t="str">
        <f>"000056"</f>
        <v>000056</v>
      </c>
      <c r="O9" s="10">
        <v>42885</v>
      </c>
      <c r="P9" s="11" t="str">
        <f>"000111"</f>
        <v>000111</v>
      </c>
      <c r="Q9" s="10">
        <v>42886</v>
      </c>
      <c r="R9" s="11">
        <v>16</v>
      </c>
      <c r="S9" s="11" t="str">
        <f>"004873"</f>
        <v>004873</v>
      </c>
      <c r="T9" s="10">
        <v>43316</v>
      </c>
      <c r="U9" s="14">
        <v>9.9329999999999998</v>
      </c>
      <c r="V9" s="14">
        <v>1.28135</v>
      </c>
      <c r="W9" s="14">
        <v>8.6516500000000001</v>
      </c>
      <c r="X9" s="11">
        <v>158</v>
      </c>
      <c r="Y9" s="10">
        <v>43318</v>
      </c>
      <c r="Z9" s="11">
        <v>9980277707</v>
      </c>
      <c r="AA9" s="12" t="s">
        <v>57</v>
      </c>
      <c r="AB9" s="11" t="s">
        <v>42</v>
      </c>
      <c r="AC9" s="12" t="s">
        <v>43</v>
      </c>
      <c r="AD9" s="11" t="s">
        <v>44</v>
      </c>
      <c r="AE9" s="12" t="s">
        <v>45</v>
      </c>
      <c r="AF9" s="14">
        <v>9.9330000000000002E-2</v>
      </c>
      <c r="AG9" s="11" t="s">
        <v>46</v>
      </c>
    </row>
    <row r="10" spans="1:33" x14ac:dyDescent="0.2">
      <c r="A10" s="8">
        <v>4833</v>
      </c>
      <c r="B10" s="9" t="s">
        <v>73</v>
      </c>
      <c r="C10" s="10">
        <v>43326</v>
      </c>
      <c r="D10" s="11">
        <v>97</v>
      </c>
      <c r="E10" s="12" t="s">
        <v>34</v>
      </c>
      <c r="F10" s="12" t="s">
        <v>35</v>
      </c>
      <c r="G10" s="12" t="s">
        <v>36</v>
      </c>
      <c r="H10" s="12" t="s">
        <v>37</v>
      </c>
      <c r="I10" s="11" t="s">
        <v>82</v>
      </c>
      <c r="J10" s="12" t="s">
        <v>83</v>
      </c>
      <c r="K10" s="13" t="s">
        <v>66</v>
      </c>
      <c r="L10" s="11" t="str">
        <f>"000113"</f>
        <v>000113</v>
      </c>
      <c r="M10" s="10">
        <v>42480</v>
      </c>
      <c r="N10" s="11" t="str">
        <f>"000107"</f>
        <v>000107</v>
      </c>
      <c r="O10" s="10">
        <v>42766</v>
      </c>
      <c r="P10" s="11" t="str">
        <f>"000462"</f>
        <v>000462</v>
      </c>
      <c r="Q10" s="10">
        <v>42812</v>
      </c>
      <c r="R10" s="11">
        <v>16</v>
      </c>
      <c r="S10" s="11" t="str">
        <f>"004928"</f>
        <v>004928</v>
      </c>
      <c r="T10" s="10">
        <v>43318</v>
      </c>
      <c r="U10" s="14">
        <v>18.010899999999999</v>
      </c>
      <c r="V10" s="14">
        <v>2.4535499999999999</v>
      </c>
      <c r="W10" s="14">
        <v>15.55735</v>
      </c>
      <c r="X10" s="11">
        <v>170</v>
      </c>
      <c r="Y10" s="10">
        <v>43326</v>
      </c>
      <c r="Z10" s="11">
        <v>9916802955</v>
      </c>
      <c r="AA10" s="12" t="s">
        <v>84</v>
      </c>
      <c r="AB10" s="11" t="s">
        <v>42</v>
      </c>
      <c r="AC10" s="12" t="s">
        <v>43</v>
      </c>
      <c r="AD10" s="11" t="s">
        <v>44</v>
      </c>
      <c r="AE10" s="12" t="s">
        <v>45</v>
      </c>
      <c r="AF10" s="14">
        <v>0.18010899999999999</v>
      </c>
      <c r="AG10" s="11" t="s">
        <v>46</v>
      </c>
    </row>
    <row r="11" spans="1:33" x14ac:dyDescent="0.2">
      <c r="A11" s="8">
        <v>5134</v>
      </c>
      <c r="B11" s="9" t="s">
        <v>73</v>
      </c>
      <c r="C11" s="10">
        <v>43339</v>
      </c>
      <c r="D11" s="11">
        <v>97</v>
      </c>
      <c r="E11" s="12" t="s">
        <v>34</v>
      </c>
      <c r="F11" s="12" t="s">
        <v>35</v>
      </c>
      <c r="G11" s="12" t="s">
        <v>36</v>
      </c>
      <c r="H11" s="12" t="s">
        <v>37</v>
      </c>
      <c r="I11" s="11" t="s">
        <v>85</v>
      </c>
      <c r="J11" s="12" t="s">
        <v>86</v>
      </c>
      <c r="K11" s="13" t="s">
        <v>87</v>
      </c>
      <c r="L11" s="11" t="str">
        <f>"000192"</f>
        <v>000192</v>
      </c>
      <c r="M11" s="10">
        <v>43134</v>
      </c>
      <c r="N11" s="11" t="str">
        <f>"000029"</f>
        <v>000029</v>
      </c>
      <c r="O11" s="10">
        <v>43292</v>
      </c>
      <c r="P11" s="11" t="str">
        <f>"000060"</f>
        <v>000060</v>
      </c>
      <c r="Q11" s="10">
        <v>43302</v>
      </c>
      <c r="R11" s="11">
        <v>17</v>
      </c>
      <c r="S11" s="11" t="str">
        <f>"005400"</f>
        <v>005400</v>
      </c>
      <c r="T11" s="10">
        <v>43339</v>
      </c>
      <c r="U11" s="14">
        <v>12.957839999999999</v>
      </c>
      <c r="V11" s="14">
        <v>1.3137099999999999</v>
      </c>
      <c r="W11" s="14">
        <v>11.644130000000001</v>
      </c>
      <c r="X11" s="11">
        <v>184</v>
      </c>
      <c r="Y11" s="10">
        <v>43339</v>
      </c>
      <c r="Z11" s="11">
        <v>9916852924</v>
      </c>
      <c r="AA11" s="12" t="s">
        <v>41</v>
      </c>
      <c r="AB11" s="11" t="s">
        <v>68</v>
      </c>
      <c r="AC11" s="12" t="s">
        <v>69</v>
      </c>
      <c r="AD11" s="11" t="s">
        <v>44</v>
      </c>
      <c r="AE11" s="12" t="s">
        <v>45</v>
      </c>
      <c r="AF11" s="14">
        <v>0.12957839999999998</v>
      </c>
      <c r="AG11" s="11" t="s">
        <v>72</v>
      </c>
    </row>
    <row r="12" spans="1:33" x14ac:dyDescent="0.2">
      <c r="A12" s="8">
        <v>5259</v>
      </c>
      <c r="B12" s="9" t="s">
        <v>88</v>
      </c>
      <c r="C12" s="10">
        <v>43346</v>
      </c>
      <c r="D12" s="11">
        <v>97</v>
      </c>
      <c r="E12" s="12" t="s">
        <v>34</v>
      </c>
      <c r="F12" s="12" t="s">
        <v>35</v>
      </c>
      <c r="G12" s="12" t="s">
        <v>36</v>
      </c>
      <c r="H12" s="12" t="s">
        <v>37</v>
      </c>
      <c r="I12" s="11" t="s">
        <v>89</v>
      </c>
      <c r="J12" s="12" t="s">
        <v>90</v>
      </c>
      <c r="K12" s="13" t="s">
        <v>53</v>
      </c>
      <c r="L12" s="11" t="str">
        <f>"000266"</f>
        <v>000266</v>
      </c>
      <c r="M12" s="10">
        <v>43220</v>
      </c>
      <c r="N12" s="11" t="str">
        <f>"000015"</f>
        <v>000015</v>
      </c>
      <c r="O12" s="10">
        <v>43276</v>
      </c>
      <c r="P12" s="11" t="str">
        <f>"000043"</f>
        <v>000043</v>
      </c>
      <c r="Q12" s="10">
        <v>43286</v>
      </c>
      <c r="R12" s="11">
        <v>18</v>
      </c>
      <c r="S12" s="11" t="str">
        <f>"005423"</f>
        <v>005423</v>
      </c>
      <c r="T12" s="10">
        <v>43340</v>
      </c>
      <c r="U12" s="14">
        <v>49.75</v>
      </c>
      <c r="V12" s="14">
        <v>5.4227499999999997</v>
      </c>
      <c r="W12" s="14">
        <v>44.327249999999999</v>
      </c>
      <c r="X12" s="11">
        <v>187</v>
      </c>
      <c r="Y12" s="10">
        <v>43346</v>
      </c>
      <c r="Z12" s="11">
        <v>9449863068</v>
      </c>
      <c r="AA12" s="12" t="s">
        <v>41</v>
      </c>
      <c r="AB12" s="11" t="s">
        <v>91</v>
      </c>
      <c r="AC12" s="12" t="s">
        <v>92</v>
      </c>
      <c r="AD12" s="11" t="s">
        <v>44</v>
      </c>
      <c r="AE12" s="12" t="s">
        <v>45</v>
      </c>
      <c r="AF12" s="14">
        <f t="shared" ref="AF12:AF26" si="0">U12/100</f>
        <v>0.4975</v>
      </c>
      <c r="AG12" s="11" t="s">
        <v>93</v>
      </c>
    </row>
    <row r="13" spans="1:33" x14ac:dyDescent="0.2">
      <c r="A13" s="8">
        <v>6119</v>
      </c>
      <c r="B13" s="9" t="s">
        <v>94</v>
      </c>
      <c r="C13" s="10">
        <v>43385</v>
      </c>
      <c r="D13" s="11">
        <v>97</v>
      </c>
      <c r="E13" s="12" t="s">
        <v>34</v>
      </c>
      <c r="F13" s="12" t="s">
        <v>35</v>
      </c>
      <c r="G13" s="12" t="s">
        <v>36</v>
      </c>
      <c r="H13" s="12" t="s">
        <v>37</v>
      </c>
      <c r="I13" s="11" t="s">
        <v>95</v>
      </c>
      <c r="J13" s="12" t="s">
        <v>96</v>
      </c>
      <c r="K13" s="13" t="s">
        <v>66</v>
      </c>
      <c r="L13" s="11" t="str">
        <f>"000145"</f>
        <v>000145</v>
      </c>
      <c r="M13" s="10">
        <v>42563</v>
      </c>
      <c r="N13" s="11" t="str">
        <f>"000134"</f>
        <v>000134</v>
      </c>
      <c r="O13" s="10">
        <v>42733</v>
      </c>
      <c r="P13" s="11" t="str">
        <f>"000037"</f>
        <v>000037</v>
      </c>
      <c r="Q13" s="10">
        <v>42853</v>
      </c>
      <c r="R13" s="11">
        <v>16</v>
      </c>
      <c r="S13" s="11" t="str">
        <f>"006038"</f>
        <v>006038</v>
      </c>
      <c r="T13" s="10">
        <v>43374</v>
      </c>
      <c r="U13" s="14">
        <v>13.919280000000001</v>
      </c>
      <c r="V13" s="14">
        <v>1.87795</v>
      </c>
      <c r="W13" s="14">
        <v>12.04133</v>
      </c>
      <c r="X13" s="11">
        <v>230</v>
      </c>
      <c r="Y13" s="10">
        <v>43385</v>
      </c>
      <c r="Z13" s="11">
        <v>9663079036</v>
      </c>
      <c r="AA13" s="12" t="s">
        <v>97</v>
      </c>
      <c r="AB13" s="11" t="s">
        <v>42</v>
      </c>
      <c r="AC13" s="12" t="s">
        <v>43</v>
      </c>
      <c r="AD13" s="11" t="s">
        <v>44</v>
      </c>
      <c r="AE13" s="12" t="s">
        <v>45</v>
      </c>
      <c r="AF13" s="14">
        <f t="shared" si="0"/>
        <v>0.13919280000000001</v>
      </c>
      <c r="AG13" s="11" t="s">
        <v>46</v>
      </c>
    </row>
    <row r="14" spans="1:33" x14ac:dyDescent="0.2">
      <c r="A14" s="8">
        <v>6933</v>
      </c>
      <c r="B14" s="9" t="s">
        <v>94</v>
      </c>
      <c r="C14" s="10">
        <v>43402</v>
      </c>
      <c r="D14" s="11">
        <v>97</v>
      </c>
      <c r="E14" s="12" t="s">
        <v>34</v>
      </c>
      <c r="F14" s="12" t="s">
        <v>35</v>
      </c>
      <c r="G14" s="12" t="s">
        <v>36</v>
      </c>
      <c r="H14" s="12" t="s">
        <v>37</v>
      </c>
      <c r="I14" s="11" t="s">
        <v>98</v>
      </c>
      <c r="J14" s="12" t="s">
        <v>99</v>
      </c>
      <c r="K14" s="13" t="s">
        <v>53</v>
      </c>
      <c r="L14" s="11" t="str">
        <f>"000305"</f>
        <v>000305</v>
      </c>
      <c r="M14" s="10">
        <v>43278</v>
      </c>
      <c r="N14" s="11" t="str">
        <f>"000048"</f>
        <v>000048</v>
      </c>
      <c r="O14" s="10">
        <v>43382</v>
      </c>
      <c r="P14" s="11" t="str">
        <f>"000102"</f>
        <v>000102</v>
      </c>
      <c r="Q14" s="10">
        <v>43389</v>
      </c>
      <c r="R14" s="11">
        <v>17</v>
      </c>
      <c r="S14" s="11" t="str">
        <f>"008285"</f>
        <v>008285</v>
      </c>
      <c r="T14" s="10">
        <v>43461</v>
      </c>
      <c r="U14" s="14">
        <v>0.55000000000000004</v>
      </c>
      <c r="V14" s="14">
        <v>5.5E-2</v>
      </c>
      <c r="W14" s="14">
        <v>0.495</v>
      </c>
      <c r="X14" s="11">
        <v>252</v>
      </c>
      <c r="Y14" s="10">
        <v>43402</v>
      </c>
      <c r="Z14" s="11">
        <v>8123256061</v>
      </c>
      <c r="AA14" s="12" t="s">
        <v>100</v>
      </c>
      <c r="AB14" s="11" t="s">
        <v>101</v>
      </c>
      <c r="AC14" s="12" t="s">
        <v>102</v>
      </c>
      <c r="AD14" s="11" t="s">
        <v>44</v>
      </c>
      <c r="AE14" s="12" t="s">
        <v>45</v>
      </c>
      <c r="AF14" s="14">
        <f t="shared" si="0"/>
        <v>5.5000000000000005E-3</v>
      </c>
      <c r="AG14" s="11" t="s">
        <v>93</v>
      </c>
    </row>
    <row r="15" spans="1:33" x14ac:dyDescent="0.2">
      <c r="A15" s="8">
        <v>7003</v>
      </c>
      <c r="B15" s="9" t="s">
        <v>94</v>
      </c>
      <c r="C15" s="10">
        <v>43403</v>
      </c>
      <c r="D15" s="11">
        <v>97</v>
      </c>
      <c r="E15" s="12" t="s">
        <v>34</v>
      </c>
      <c r="F15" s="12" t="s">
        <v>35</v>
      </c>
      <c r="G15" s="12" t="s">
        <v>36</v>
      </c>
      <c r="H15" s="12" t="s">
        <v>37</v>
      </c>
      <c r="I15" s="11" t="s">
        <v>103</v>
      </c>
      <c r="J15" s="12" t="s">
        <v>104</v>
      </c>
      <c r="K15" s="13" t="s">
        <v>66</v>
      </c>
      <c r="L15" s="11" t="str">
        <f>"000192"</f>
        <v>000192</v>
      </c>
      <c r="M15" s="10">
        <v>42817</v>
      </c>
      <c r="N15" s="11" t="str">
        <f>"000047"</f>
        <v>000047</v>
      </c>
      <c r="O15" s="10">
        <v>42880</v>
      </c>
      <c r="P15" s="11" t="str">
        <f>"000091"</f>
        <v>000091</v>
      </c>
      <c r="Q15" s="10">
        <v>42880</v>
      </c>
      <c r="R15" s="11">
        <v>17</v>
      </c>
      <c r="S15" s="11" t="str">
        <f>"006763"</f>
        <v>006763</v>
      </c>
      <c r="T15" s="10">
        <v>43389</v>
      </c>
      <c r="U15" s="14">
        <v>31.579529999999998</v>
      </c>
      <c r="V15" s="14">
        <v>4.3895799999999996</v>
      </c>
      <c r="W15" s="14">
        <v>27.18995</v>
      </c>
      <c r="X15" s="11">
        <v>255</v>
      </c>
      <c r="Y15" s="10">
        <v>43403</v>
      </c>
      <c r="Z15" s="11">
        <v>9448040740</v>
      </c>
      <c r="AA15" s="12" t="s">
        <v>105</v>
      </c>
      <c r="AB15" s="11" t="s">
        <v>42</v>
      </c>
      <c r="AC15" s="12" t="s">
        <v>43</v>
      </c>
      <c r="AD15" s="11" t="s">
        <v>44</v>
      </c>
      <c r="AE15" s="12" t="s">
        <v>45</v>
      </c>
      <c r="AF15" s="14">
        <f t="shared" si="0"/>
        <v>0.3157953</v>
      </c>
      <c r="AG15" s="11" t="s">
        <v>46</v>
      </c>
    </row>
    <row r="16" spans="1:33" x14ac:dyDescent="0.2">
      <c r="A16" s="8">
        <v>7518</v>
      </c>
      <c r="B16" s="9" t="s">
        <v>106</v>
      </c>
      <c r="C16" s="10">
        <v>43437</v>
      </c>
      <c r="D16" s="11">
        <v>97</v>
      </c>
      <c r="E16" s="12" t="s">
        <v>34</v>
      </c>
      <c r="F16" s="12" t="s">
        <v>35</v>
      </c>
      <c r="G16" s="12" t="s">
        <v>36</v>
      </c>
      <c r="H16" s="12" t="s">
        <v>37</v>
      </c>
      <c r="I16" s="11" t="s">
        <v>107</v>
      </c>
      <c r="J16" s="12" t="s">
        <v>108</v>
      </c>
      <c r="K16" s="13" t="s">
        <v>66</v>
      </c>
      <c r="L16" s="11" t="str">
        <f>"000112"</f>
        <v>000112</v>
      </c>
      <c r="M16" s="10">
        <v>42480</v>
      </c>
      <c r="N16" s="11" t="str">
        <f>"000055"</f>
        <v>000055</v>
      </c>
      <c r="O16" s="10">
        <v>42858</v>
      </c>
      <c r="P16" s="11" t="str">
        <f>"000098"</f>
        <v>000098</v>
      </c>
      <c r="Q16" s="10">
        <v>42885</v>
      </c>
      <c r="R16" s="11">
        <v>16</v>
      </c>
      <c r="S16" s="11" t="str">
        <f>"007392"</f>
        <v>007392</v>
      </c>
      <c r="T16" s="10">
        <v>43421</v>
      </c>
      <c r="U16" s="14">
        <v>17.587599999999998</v>
      </c>
      <c r="V16" s="14">
        <v>2.3912200000000001</v>
      </c>
      <c r="W16" s="14">
        <v>15.19638</v>
      </c>
      <c r="X16" s="11">
        <v>279</v>
      </c>
      <c r="Y16" s="10">
        <v>43437</v>
      </c>
      <c r="Z16" s="11">
        <v>9916802955</v>
      </c>
      <c r="AA16" s="12" t="s">
        <v>84</v>
      </c>
      <c r="AB16" s="11" t="s">
        <v>42</v>
      </c>
      <c r="AC16" s="12" t="s">
        <v>43</v>
      </c>
      <c r="AD16" s="11" t="s">
        <v>44</v>
      </c>
      <c r="AE16" s="12" t="s">
        <v>45</v>
      </c>
      <c r="AF16" s="14">
        <f t="shared" si="0"/>
        <v>0.17587599999999998</v>
      </c>
      <c r="AG16" s="11" t="s">
        <v>46</v>
      </c>
    </row>
    <row r="17" spans="1:33" x14ac:dyDescent="0.2">
      <c r="A17" s="8">
        <v>7519</v>
      </c>
      <c r="B17" s="9" t="s">
        <v>106</v>
      </c>
      <c r="C17" s="10">
        <v>43437</v>
      </c>
      <c r="D17" s="11">
        <v>97</v>
      </c>
      <c r="E17" s="12" t="s">
        <v>34</v>
      </c>
      <c r="F17" s="12" t="s">
        <v>35</v>
      </c>
      <c r="G17" s="12" t="s">
        <v>36</v>
      </c>
      <c r="H17" s="12" t="s">
        <v>37</v>
      </c>
      <c r="I17" s="11" t="s">
        <v>109</v>
      </c>
      <c r="J17" s="12" t="s">
        <v>110</v>
      </c>
      <c r="K17" s="13" t="s">
        <v>40</v>
      </c>
      <c r="L17" s="11" t="str">
        <f>"00147:"</f>
        <v>00147:</v>
      </c>
      <c r="M17" s="10">
        <v>42577</v>
      </c>
      <c r="N17" s="11" t="str">
        <f>"000108"</f>
        <v>000108</v>
      </c>
      <c r="O17" s="10">
        <v>43149</v>
      </c>
      <c r="P17" s="11" t="str">
        <f>"000526"</f>
        <v>000526</v>
      </c>
      <c r="Q17" s="10">
        <v>43158</v>
      </c>
      <c r="R17" s="11">
        <v>16</v>
      </c>
      <c r="S17" s="11" t="str">
        <f>"007553"</f>
        <v>007553</v>
      </c>
      <c r="T17" s="10">
        <v>43427</v>
      </c>
      <c r="U17" s="14">
        <v>4.8209999999999997</v>
      </c>
      <c r="V17" s="14">
        <v>0.45317000000000002</v>
      </c>
      <c r="W17" s="14">
        <v>4.3678299999999997</v>
      </c>
      <c r="X17" s="11">
        <v>280</v>
      </c>
      <c r="Y17" s="10">
        <v>43437</v>
      </c>
      <c r="Z17" s="11">
        <v>9731169150</v>
      </c>
      <c r="AA17" s="12" t="s">
        <v>57</v>
      </c>
      <c r="AB17" s="11" t="s">
        <v>111</v>
      </c>
      <c r="AC17" s="12" t="s">
        <v>112</v>
      </c>
      <c r="AD17" s="11" t="s">
        <v>44</v>
      </c>
      <c r="AE17" s="12" t="s">
        <v>45</v>
      </c>
      <c r="AF17" s="14">
        <f t="shared" si="0"/>
        <v>4.8209999999999996E-2</v>
      </c>
      <c r="AG17" s="11" t="s">
        <v>46</v>
      </c>
    </row>
    <row r="18" spans="1:33" x14ac:dyDescent="0.2">
      <c r="A18" s="8">
        <v>8138</v>
      </c>
      <c r="B18" s="9" t="s">
        <v>113</v>
      </c>
      <c r="C18" s="10">
        <v>43466</v>
      </c>
      <c r="D18" s="11">
        <v>97</v>
      </c>
      <c r="E18" s="12" t="s">
        <v>34</v>
      </c>
      <c r="F18" s="12" t="s">
        <v>35</v>
      </c>
      <c r="G18" s="12" t="s">
        <v>36</v>
      </c>
      <c r="H18" s="12" t="s">
        <v>37</v>
      </c>
      <c r="I18" s="11" t="s">
        <v>114</v>
      </c>
      <c r="J18" s="12" t="s">
        <v>115</v>
      </c>
      <c r="K18" s="13" t="s">
        <v>53</v>
      </c>
      <c r="L18" s="11" t="str">
        <f>"000304"</f>
        <v>000304</v>
      </c>
      <c r="M18" s="10">
        <v>43278</v>
      </c>
      <c r="N18" s="11" t="str">
        <f>"000046"</f>
        <v>000046</v>
      </c>
      <c r="O18" s="10">
        <v>43382</v>
      </c>
      <c r="P18" s="11" t="str">
        <f>"000101"</f>
        <v>000101</v>
      </c>
      <c r="Q18" s="10">
        <v>43388</v>
      </c>
      <c r="R18" s="11"/>
      <c r="S18" s="11" t="str">
        <f>"008284"</f>
        <v>008284</v>
      </c>
      <c r="T18" s="10">
        <v>43461</v>
      </c>
      <c r="U18" s="14">
        <v>48.866799999999998</v>
      </c>
      <c r="V18" s="14">
        <v>2.2501000000000002</v>
      </c>
      <c r="W18" s="14">
        <v>46.616700000000002</v>
      </c>
      <c r="X18" s="11">
        <v>308</v>
      </c>
      <c r="Y18" s="10">
        <v>43466</v>
      </c>
      <c r="Z18" s="11">
        <v>9886155297</v>
      </c>
      <c r="AA18" s="12" t="s">
        <v>116</v>
      </c>
      <c r="AB18" s="11" t="s">
        <v>101</v>
      </c>
      <c r="AC18" s="12" t="s">
        <v>102</v>
      </c>
      <c r="AD18" s="11" t="s">
        <v>44</v>
      </c>
      <c r="AE18" s="12" t="s">
        <v>45</v>
      </c>
      <c r="AF18" s="14">
        <f t="shared" si="0"/>
        <v>0.48866799999999999</v>
      </c>
      <c r="AG18" s="11" t="s">
        <v>93</v>
      </c>
    </row>
    <row r="19" spans="1:33" x14ac:dyDescent="0.2">
      <c r="A19" s="8">
        <v>8139</v>
      </c>
      <c r="B19" s="9" t="s">
        <v>113</v>
      </c>
      <c r="C19" s="10">
        <v>43466</v>
      </c>
      <c r="D19" s="11">
        <v>97</v>
      </c>
      <c r="E19" s="12" t="s">
        <v>34</v>
      </c>
      <c r="F19" s="12" t="s">
        <v>35</v>
      </c>
      <c r="G19" s="12" t="s">
        <v>36</v>
      </c>
      <c r="H19" s="12" t="s">
        <v>37</v>
      </c>
      <c r="I19" s="11" t="s">
        <v>98</v>
      </c>
      <c r="J19" s="12" t="s">
        <v>99</v>
      </c>
      <c r="K19" s="13" t="s">
        <v>53</v>
      </c>
      <c r="L19" s="11" t="str">
        <f>"000305"</f>
        <v>000305</v>
      </c>
      <c r="M19" s="10">
        <v>43278</v>
      </c>
      <c r="N19" s="11" t="str">
        <f>"000048"</f>
        <v>000048</v>
      </c>
      <c r="O19" s="10">
        <v>43382</v>
      </c>
      <c r="P19" s="11" t="str">
        <f>"000102"</f>
        <v>000102</v>
      </c>
      <c r="Q19" s="10">
        <v>43389</v>
      </c>
      <c r="R19" s="11"/>
      <c r="S19" s="11" t="str">
        <f>"008285"</f>
        <v>008285</v>
      </c>
      <c r="T19" s="10">
        <v>43461</v>
      </c>
      <c r="U19" s="14">
        <v>63.305349999999997</v>
      </c>
      <c r="V19" s="14">
        <v>2.8854099999999998</v>
      </c>
      <c r="W19" s="14">
        <v>60.419939999999997</v>
      </c>
      <c r="X19" s="11">
        <v>308</v>
      </c>
      <c r="Y19" s="10">
        <v>43466</v>
      </c>
      <c r="Z19" s="11">
        <v>9886155297</v>
      </c>
      <c r="AA19" s="12" t="s">
        <v>116</v>
      </c>
      <c r="AB19" s="11" t="s">
        <v>101</v>
      </c>
      <c r="AC19" s="12" t="s">
        <v>102</v>
      </c>
      <c r="AD19" s="11" t="s">
        <v>44</v>
      </c>
      <c r="AE19" s="12" t="s">
        <v>45</v>
      </c>
      <c r="AF19" s="14">
        <f t="shared" si="0"/>
        <v>0.63305349999999994</v>
      </c>
      <c r="AG19" s="11" t="s">
        <v>93</v>
      </c>
    </row>
    <row r="20" spans="1:33" x14ac:dyDescent="0.2">
      <c r="A20" s="8">
        <v>8140</v>
      </c>
      <c r="B20" s="9" t="s">
        <v>113</v>
      </c>
      <c r="C20" s="10">
        <v>43466</v>
      </c>
      <c r="D20" s="11">
        <v>97</v>
      </c>
      <c r="E20" s="12" t="s">
        <v>34</v>
      </c>
      <c r="F20" s="12" t="s">
        <v>35</v>
      </c>
      <c r="G20" s="12" t="s">
        <v>36</v>
      </c>
      <c r="H20" s="12" t="s">
        <v>37</v>
      </c>
      <c r="I20" s="11" t="s">
        <v>117</v>
      </c>
      <c r="J20" s="12" t="s">
        <v>118</v>
      </c>
      <c r="K20" s="13" t="s">
        <v>53</v>
      </c>
      <c r="L20" s="11" t="str">
        <f>"000302"</f>
        <v>000302</v>
      </c>
      <c r="M20" s="10">
        <v>43278</v>
      </c>
      <c r="N20" s="11" t="str">
        <f>"000047"</f>
        <v>000047</v>
      </c>
      <c r="O20" s="10">
        <v>43382</v>
      </c>
      <c r="P20" s="11" t="str">
        <f>"000104"</f>
        <v>000104</v>
      </c>
      <c r="Q20" s="10">
        <v>43389</v>
      </c>
      <c r="R20" s="11"/>
      <c r="S20" s="11" t="str">
        <f>"008286"</f>
        <v>008286</v>
      </c>
      <c r="T20" s="10">
        <v>43461</v>
      </c>
      <c r="U20" s="14">
        <v>73.530900000000003</v>
      </c>
      <c r="V20" s="14">
        <v>3.6178300000000001</v>
      </c>
      <c r="W20" s="14">
        <v>69.913070000000005</v>
      </c>
      <c r="X20" s="11">
        <v>308</v>
      </c>
      <c r="Y20" s="10">
        <v>43466</v>
      </c>
      <c r="Z20" s="11">
        <v>9886155297</v>
      </c>
      <c r="AA20" s="12" t="s">
        <v>116</v>
      </c>
      <c r="AB20" s="11" t="s">
        <v>101</v>
      </c>
      <c r="AC20" s="12" t="s">
        <v>102</v>
      </c>
      <c r="AD20" s="11" t="s">
        <v>44</v>
      </c>
      <c r="AE20" s="12" t="s">
        <v>45</v>
      </c>
      <c r="AF20" s="14">
        <f t="shared" si="0"/>
        <v>0.73530899999999999</v>
      </c>
      <c r="AG20" s="11" t="s">
        <v>93</v>
      </c>
    </row>
    <row r="21" spans="1:33" x14ac:dyDescent="0.2">
      <c r="A21" s="8">
        <v>8468</v>
      </c>
      <c r="B21" s="9" t="s">
        <v>113</v>
      </c>
      <c r="C21" s="10">
        <v>43472</v>
      </c>
      <c r="D21" s="11">
        <v>97</v>
      </c>
      <c r="E21" s="12" t="s">
        <v>34</v>
      </c>
      <c r="F21" s="12" t="s">
        <v>35</v>
      </c>
      <c r="G21" s="12" t="s">
        <v>36</v>
      </c>
      <c r="H21" s="12" t="s">
        <v>37</v>
      </c>
      <c r="I21" s="11" t="s">
        <v>119</v>
      </c>
      <c r="J21" s="12" t="s">
        <v>120</v>
      </c>
      <c r="K21" s="13" t="s">
        <v>53</v>
      </c>
      <c r="L21" s="11" t="str">
        <f>"000306"</f>
        <v>000306</v>
      </c>
      <c r="M21" s="10">
        <v>43278</v>
      </c>
      <c r="N21" s="11" t="str">
        <f>"000053"</f>
        <v>000053</v>
      </c>
      <c r="O21" s="10">
        <v>43433</v>
      </c>
      <c r="P21" s="11" t="str">
        <f>"000136"</f>
        <v>000136</v>
      </c>
      <c r="Q21" s="10">
        <v>43441</v>
      </c>
      <c r="R21" s="11"/>
      <c r="S21" s="11" t="str">
        <f>"008595"</f>
        <v>008595</v>
      </c>
      <c r="T21" s="10">
        <v>43470</v>
      </c>
      <c r="U21" s="14">
        <v>75.632599999999996</v>
      </c>
      <c r="V21" s="14">
        <v>3.5279199999999999</v>
      </c>
      <c r="W21" s="14">
        <v>72.104680000000002</v>
      </c>
      <c r="X21" s="11">
        <v>317</v>
      </c>
      <c r="Y21" s="10">
        <v>43472</v>
      </c>
      <c r="Z21" s="11">
        <v>9886155297</v>
      </c>
      <c r="AA21" s="12" t="s">
        <v>116</v>
      </c>
      <c r="AB21" s="11" t="s">
        <v>101</v>
      </c>
      <c r="AC21" s="12" t="s">
        <v>102</v>
      </c>
      <c r="AD21" s="11" t="s">
        <v>44</v>
      </c>
      <c r="AE21" s="12" t="s">
        <v>45</v>
      </c>
      <c r="AF21" s="14">
        <f t="shared" si="0"/>
        <v>0.75632599999999994</v>
      </c>
      <c r="AG21" s="11" t="s">
        <v>93</v>
      </c>
    </row>
    <row r="22" spans="1:33" x14ac:dyDescent="0.2">
      <c r="A22" s="8">
        <v>8655</v>
      </c>
      <c r="B22" s="9" t="s">
        <v>113</v>
      </c>
      <c r="C22" s="10">
        <v>43484</v>
      </c>
      <c r="D22" s="11">
        <v>97</v>
      </c>
      <c r="E22" s="12" t="s">
        <v>34</v>
      </c>
      <c r="F22" s="12" t="s">
        <v>35</v>
      </c>
      <c r="G22" s="12" t="s">
        <v>36</v>
      </c>
      <c r="H22" s="12" t="s">
        <v>37</v>
      </c>
      <c r="I22" s="11" t="s">
        <v>117</v>
      </c>
      <c r="J22" s="12" t="s">
        <v>118</v>
      </c>
      <c r="K22" s="13" t="s">
        <v>53</v>
      </c>
      <c r="L22" s="11" t="str">
        <f>"000302"</f>
        <v>000302</v>
      </c>
      <c r="M22" s="10">
        <v>43278</v>
      </c>
      <c r="N22" s="11" t="str">
        <f>"000047"</f>
        <v>000047</v>
      </c>
      <c r="O22" s="10">
        <v>43382</v>
      </c>
      <c r="P22" s="11" t="str">
        <f>"000104"</f>
        <v>000104</v>
      </c>
      <c r="Q22" s="10">
        <v>43389</v>
      </c>
      <c r="R22" s="11"/>
      <c r="S22" s="11" t="str">
        <f>"008286"</f>
        <v>008286</v>
      </c>
      <c r="T22" s="10">
        <v>43461</v>
      </c>
      <c r="U22" s="14">
        <v>2.7</v>
      </c>
      <c r="V22" s="14">
        <v>0.27</v>
      </c>
      <c r="W22" s="14">
        <v>2.4300000000000002</v>
      </c>
      <c r="X22" s="11">
        <v>329</v>
      </c>
      <c r="Y22" s="10">
        <v>43484</v>
      </c>
      <c r="Z22" s="11">
        <v>8123256061</v>
      </c>
      <c r="AA22" s="12" t="s">
        <v>121</v>
      </c>
      <c r="AB22" s="11" t="s">
        <v>101</v>
      </c>
      <c r="AC22" s="12" t="s">
        <v>102</v>
      </c>
      <c r="AD22" s="11" t="s">
        <v>44</v>
      </c>
      <c r="AE22" s="12" t="s">
        <v>45</v>
      </c>
      <c r="AF22" s="14">
        <f t="shared" si="0"/>
        <v>2.7000000000000003E-2</v>
      </c>
      <c r="AG22" s="11" t="s">
        <v>93</v>
      </c>
    </row>
    <row r="23" spans="1:33" x14ac:dyDescent="0.2">
      <c r="A23" s="8">
        <v>9028</v>
      </c>
      <c r="B23" s="9" t="s">
        <v>122</v>
      </c>
      <c r="C23" s="10">
        <v>43503</v>
      </c>
      <c r="D23" s="11">
        <v>97</v>
      </c>
      <c r="E23" s="12" t="s">
        <v>34</v>
      </c>
      <c r="F23" s="12" t="s">
        <v>35</v>
      </c>
      <c r="G23" s="12" t="s">
        <v>36</v>
      </c>
      <c r="H23" s="12" t="s">
        <v>37</v>
      </c>
      <c r="I23" s="11" t="s">
        <v>123</v>
      </c>
      <c r="J23" s="12" t="s">
        <v>124</v>
      </c>
      <c r="K23" s="13" t="s">
        <v>53</v>
      </c>
      <c r="L23" s="11" t="str">
        <f>"000303"</f>
        <v>000303</v>
      </c>
      <c r="M23" s="10">
        <v>43278</v>
      </c>
      <c r="N23" s="11" t="str">
        <f>"000067"</f>
        <v>000067</v>
      </c>
      <c r="O23" s="10">
        <v>43463</v>
      </c>
      <c r="P23" s="11" t="str">
        <f>"000144"</f>
        <v>000144</v>
      </c>
      <c r="Q23" s="10">
        <v>43483</v>
      </c>
      <c r="R23" s="11"/>
      <c r="S23" s="11" t="str">
        <f>"009116"</f>
        <v>009116</v>
      </c>
      <c r="T23" s="10">
        <v>43502</v>
      </c>
      <c r="U23" s="14">
        <v>50.060850000000002</v>
      </c>
      <c r="V23" s="14">
        <v>2.8776000000000002</v>
      </c>
      <c r="W23" s="14">
        <v>47.183250000000001</v>
      </c>
      <c r="X23" s="11">
        <v>344</v>
      </c>
      <c r="Y23" s="10">
        <v>43503</v>
      </c>
      <c r="Z23" s="11">
        <v>9886155297</v>
      </c>
      <c r="AA23" s="12" t="s">
        <v>116</v>
      </c>
      <c r="AB23" s="11" t="s">
        <v>101</v>
      </c>
      <c r="AC23" s="12" t="s">
        <v>102</v>
      </c>
      <c r="AD23" s="11" t="s">
        <v>44</v>
      </c>
      <c r="AE23" s="12" t="s">
        <v>45</v>
      </c>
      <c r="AF23" s="14">
        <f t="shared" si="0"/>
        <v>0.50060850000000001</v>
      </c>
      <c r="AG23" s="11" t="s">
        <v>93</v>
      </c>
    </row>
    <row r="24" spans="1:33" x14ac:dyDescent="0.2">
      <c r="A24" s="8">
        <v>9416</v>
      </c>
      <c r="B24" s="9" t="s">
        <v>125</v>
      </c>
      <c r="C24" s="10">
        <v>43525</v>
      </c>
      <c r="D24" s="11">
        <v>97</v>
      </c>
      <c r="E24" s="12" t="s">
        <v>34</v>
      </c>
      <c r="F24" s="12" t="s">
        <v>35</v>
      </c>
      <c r="G24" s="12" t="s">
        <v>36</v>
      </c>
      <c r="H24" s="12" t="s">
        <v>37</v>
      </c>
      <c r="I24" s="11" t="s">
        <v>126</v>
      </c>
      <c r="J24" s="12" t="s">
        <v>127</v>
      </c>
      <c r="K24" s="13" t="s">
        <v>53</v>
      </c>
      <c r="L24" s="11" t="str">
        <f>"000267"</f>
        <v>000267</v>
      </c>
      <c r="M24" s="10">
        <v>43220</v>
      </c>
      <c r="N24" s="11" t="str">
        <f>"000044"</f>
        <v>000044</v>
      </c>
      <c r="O24" s="10">
        <v>43371</v>
      </c>
      <c r="P24" s="11" t="str">
        <f>"000099"</f>
        <v>000099</v>
      </c>
      <c r="Q24" s="10">
        <v>43372</v>
      </c>
      <c r="R24" s="11"/>
      <c r="S24" s="11" t="str">
        <f>"009231"</f>
        <v>009231</v>
      </c>
      <c r="T24" s="10">
        <v>43509</v>
      </c>
      <c r="U24" s="14">
        <v>49.741160000000001</v>
      </c>
      <c r="V24" s="14">
        <v>6.4165900000000002</v>
      </c>
      <c r="W24" s="14">
        <v>43.324570000000001</v>
      </c>
      <c r="X24" s="11">
        <v>363</v>
      </c>
      <c r="Y24" s="10">
        <v>43525</v>
      </c>
      <c r="Z24" s="11">
        <v>9449863068</v>
      </c>
      <c r="AA24" s="12" t="s">
        <v>41</v>
      </c>
      <c r="AB24" s="11" t="s">
        <v>91</v>
      </c>
      <c r="AC24" s="12" t="s">
        <v>92</v>
      </c>
      <c r="AD24" s="11" t="s">
        <v>44</v>
      </c>
      <c r="AE24" s="12" t="s">
        <v>45</v>
      </c>
      <c r="AF24" s="14">
        <f t="shared" si="0"/>
        <v>0.49741160000000001</v>
      </c>
      <c r="AG24" s="11" t="s">
        <v>93</v>
      </c>
    </row>
    <row r="25" spans="1:33" x14ac:dyDescent="0.2">
      <c r="A25" s="8">
        <v>9417</v>
      </c>
      <c r="B25" s="9" t="s">
        <v>125</v>
      </c>
      <c r="C25" s="10">
        <v>43525</v>
      </c>
      <c r="D25" s="11">
        <v>97</v>
      </c>
      <c r="E25" s="12" t="s">
        <v>34</v>
      </c>
      <c r="F25" s="12" t="s">
        <v>35</v>
      </c>
      <c r="G25" s="12" t="s">
        <v>36</v>
      </c>
      <c r="H25" s="12" t="s">
        <v>37</v>
      </c>
      <c r="I25" s="11" t="s">
        <v>128</v>
      </c>
      <c r="J25" s="12" t="s">
        <v>129</v>
      </c>
      <c r="K25" s="13" t="s">
        <v>53</v>
      </c>
      <c r="L25" s="11" t="str">
        <f>"000261"</f>
        <v>000261</v>
      </c>
      <c r="M25" s="10">
        <v>43216</v>
      </c>
      <c r="N25" s="11" t="str">
        <f>"000043"</f>
        <v>000043</v>
      </c>
      <c r="O25" s="10">
        <v>43371</v>
      </c>
      <c r="P25" s="11" t="str">
        <f>"000098"</f>
        <v>000098</v>
      </c>
      <c r="Q25" s="10">
        <v>43372</v>
      </c>
      <c r="R25" s="11"/>
      <c r="S25" s="11" t="str">
        <f>"009232"</f>
        <v>009232</v>
      </c>
      <c r="T25" s="10">
        <v>43509</v>
      </c>
      <c r="U25" s="14">
        <v>19.889199999999999</v>
      </c>
      <c r="V25" s="14">
        <v>2.56568</v>
      </c>
      <c r="W25" s="14">
        <v>17.323519999999998</v>
      </c>
      <c r="X25" s="11">
        <v>363</v>
      </c>
      <c r="Y25" s="10">
        <v>43525</v>
      </c>
      <c r="Z25" s="11">
        <v>9449863068</v>
      </c>
      <c r="AA25" s="12" t="s">
        <v>41</v>
      </c>
      <c r="AB25" s="11" t="s">
        <v>91</v>
      </c>
      <c r="AC25" s="12" t="s">
        <v>92</v>
      </c>
      <c r="AD25" s="11" t="s">
        <v>44</v>
      </c>
      <c r="AE25" s="12" t="s">
        <v>45</v>
      </c>
      <c r="AF25" s="14">
        <f t="shared" si="0"/>
        <v>0.19889199999999999</v>
      </c>
      <c r="AG25" s="11" t="s">
        <v>93</v>
      </c>
    </row>
    <row r="26" spans="1:33" x14ac:dyDescent="0.2">
      <c r="A26" s="8">
        <v>9869</v>
      </c>
      <c r="B26" s="9" t="s">
        <v>125</v>
      </c>
      <c r="C26" s="10">
        <v>43549</v>
      </c>
      <c r="D26" s="11">
        <v>97</v>
      </c>
      <c r="E26" s="12" t="s">
        <v>34</v>
      </c>
      <c r="F26" s="12" t="s">
        <v>35</v>
      </c>
      <c r="G26" s="12" t="s">
        <v>36</v>
      </c>
      <c r="H26" s="12" t="s">
        <v>37</v>
      </c>
      <c r="I26" s="11" t="s">
        <v>130</v>
      </c>
      <c r="J26" s="12" t="s">
        <v>131</v>
      </c>
      <c r="K26" s="13" t="s">
        <v>40</v>
      </c>
      <c r="L26" s="11" t="str">
        <f>"000150"</f>
        <v>000150</v>
      </c>
      <c r="M26" s="10">
        <v>41222</v>
      </c>
      <c r="N26" s="11" t="str">
        <f>"000145"</f>
        <v>000145</v>
      </c>
      <c r="O26" s="10">
        <v>42429</v>
      </c>
      <c r="P26" s="11" t="str">
        <f>"000517"</f>
        <v>000517</v>
      </c>
      <c r="Q26" s="10">
        <v>42429</v>
      </c>
      <c r="R26" s="11"/>
      <c r="S26" s="11" t="str">
        <f>"009897"</f>
        <v>009897</v>
      </c>
      <c r="T26" s="10">
        <v>43546</v>
      </c>
      <c r="U26" s="14">
        <v>8.0800199999999993</v>
      </c>
      <c r="V26" s="14">
        <v>1.10928</v>
      </c>
      <c r="W26" s="14">
        <v>6.9707400000000002</v>
      </c>
      <c r="X26" s="11">
        <v>384</v>
      </c>
      <c r="Y26" s="10">
        <v>43549</v>
      </c>
      <c r="Z26" s="11">
        <v>9449863068</v>
      </c>
      <c r="AA26" s="12" t="s">
        <v>41</v>
      </c>
      <c r="AB26" s="11" t="s">
        <v>132</v>
      </c>
      <c r="AC26" s="12" t="s">
        <v>133</v>
      </c>
      <c r="AD26" s="11" t="s">
        <v>44</v>
      </c>
      <c r="AE26" s="12" t="s">
        <v>45</v>
      </c>
      <c r="AF26" s="14">
        <f t="shared" si="0"/>
        <v>8.0800199999999989E-2</v>
      </c>
      <c r="AG26" s="11" t="s">
        <v>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2019-06-13T07:56:58Z</dcterms:modified>
</cp:coreProperties>
</file>