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</calcChain>
</file>

<file path=xl/sharedStrings.xml><?xml version="1.0" encoding="utf-8"?>
<sst xmlns="http://schemas.openxmlformats.org/spreadsheetml/2006/main" count="307" uniqueCount="148">
  <si>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</si>
  <si>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</si>
  <si>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</si>
  <si>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</si>
  <si>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</si>
  <si>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</si>
  <si>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</si>
  <si>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</si>
  <si>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</si>
  <si>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</si>
  <si>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</si>
  <si>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</si>
  <si>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</si>
  <si>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</si>
  <si>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</si>
  <si>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</si>
  <si>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</si>
  <si>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</si>
  <si>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</si>
  <si>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</si>
  <si>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</si>
  <si>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</si>
  <si>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</si>
  <si>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</si>
  <si>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</si>
  <si>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</si>
  <si>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</si>
  <si>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</si>
  <si>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</si>
  <si>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</si>
  <si>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</si>
  <si>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ddo235</t>
  </si>
  <si>
    <t xml:space="preserve"> Assistant Executive Engineer Project-1 Yelahanka Zone</t>
  </si>
  <si>
    <t>ddo617</t>
  </si>
  <si>
    <t xml:space="preserve"> Executive Engineer Electrical Yelhanka Zone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</si>
  <si>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</si>
  <si>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</si>
  <si>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</si>
  <si>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</si>
  <si>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</si>
  <si>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</si>
  <si>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</si>
  <si>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</si>
  <si>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</si>
  <si>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</si>
  <si>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</si>
  <si>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P3110</t>
  </si>
  <si>
    <t>14th Finance Commission Grant Works</t>
  </si>
  <si>
    <t>November</t>
  </si>
  <si>
    <t>December</t>
  </si>
  <si>
    <t>Special Development works in 7 CMC and 1 TMC area in BBMP</t>
  </si>
  <si>
    <t>P3089</t>
  </si>
  <si>
    <t>October</t>
  </si>
  <si>
    <t>18per - Works (Bhagyajyothi, Sooru / Neeru Yojane and General) (54 Lakhs / New Wards)</t>
  </si>
  <si>
    <t>P1878</t>
  </si>
  <si>
    <t>Works sanctioned by Hon Mayor</t>
  </si>
  <si>
    <t>P0190</t>
  </si>
  <si>
    <t>Works to be taken up under 13th Finance Commission</t>
  </si>
  <si>
    <t>P2200</t>
  </si>
  <si>
    <t>M/S KRIDL</t>
  </si>
  <si>
    <t>Executive Engineer, KRIDL</t>
  </si>
  <si>
    <t xml:space="preserve"> Assistant Executive Engineer Vidyaranyapura Yelhanka Zone</t>
  </si>
  <si>
    <t>ddo476</t>
  </si>
  <si>
    <t>Aswathnarayana</t>
  </si>
  <si>
    <t>K V Subbareddy</t>
  </si>
  <si>
    <t>Tulasi ram reddy</t>
  </si>
  <si>
    <t>Improvements to Roads and Drains at 9th Cross Nanjappa Layout in Ward No 10 Doddabommasandra Vidyaranyapura Sub Division</t>
  </si>
  <si>
    <t>010-17-000023</t>
  </si>
  <si>
    <t>Dodda Bommasandra</t>
  </si>
  <si>
    <t>Gowdappa Murthy</t>
  </si>
  <si>
    <t>Maintenance of  Ward and Emergency Works in Ward No 10 Doddabommasandra Vidyaranyapura Sub Division</t>
  </si>
  <si>
    <t>010-16-000023</t>
  </si>
  <si>
    <t>N. Lokanathareddy</t>
  </si>
  <si>
    <t>Improvements to Roads and Drains at 1st Main Nanjappa Layout in Ward No 10 Doddabommasandra Vidyaranyapura Sub Division</t>
  </si>
  <si>
    <t>010-17-000022</t>
  </si>
  <si>
    <t>Sharath</t>
  </si>
  <si>
    <t>Improvements to Roads and Drains at 1st A Main Nanjappa Layout in Ward No 10 Doddabommasandra  Vidyaranyapura Sub Division</t>
  </si>
  <si>
    <t>010-17-000017</t>
  </si>
  <si>
    <t xml:space="preserve"> Executive Engineer 1 - Projects 2 Central Zone</t>
  </si>
  <si>
    <t>ddo611</t>
  </si>
  <si>
    <t>Improvements to Doddabommasandra kere</t>
  </si>
  <si>
    <t>P3081</t>
  </si>
  <si>
    <t>Balakrishna Arun kumar</t>
  </si>
  <si>
    <t>Development of Doddabommasandra Lake Phase 2 in Bangalore-Preperation of DPR for the work of Phase-2</t>
  </si>
  <si>
    <t>010-15-000035</t>
  </si>
  <si>
    <t>Munireddy C (S.S.P. Enterrises)</t>
  </si>
  <si>
    <t>Removal of Debris and Berm Cutting in  Nanajappa Layout and Chamundeshwari Layout in Ward No 10 Doddabommasandra Vidyaranyapura Sub Division</t>
  </si>
  <si>
    <t>010-17-000026</t>
  </si>
  <si>
    <t>M/s Ram and Company (Sri C R GIRSH)</t>
  </si>
  <si>
    <t>PACKAGE NO:04 (PACKAGE CONSISTS OF 28 WORKS)</t>
  </si>
  <si>
    <t>010-18-000050</t>
  </si>
  <si>
    <t>M/s.Prashanth Road Infra Projects and Development Pvt Ltd.,</t>
  </si>
  <si>
    <t>Widening of Doddabommasandra main road in ward no 10</t>
  </si>
  <si>
    <t>010-17-000005</t>
  </si>
  <si>
    <t>K. Anil kumar</t>
  </si>
  <si>
    <t>Improvements to Roads and Drains at BEL 2nd Block  in ward no 10 Vidyaranyapura  Sub Division</t>
  </si>
  <si>
    <t>010-16-000002</t>
  </si>
  <si>
    <t>S. Vinod kumar</t>
  </si>
  <si>
    <t>Supply of Water Through tanker in Ward No 10  Doddabommasandra  Vidyaranyapura Sub Division</t>
  </si>
  <si>
    <t>010-17-000030</t>
  </si>
  <si>
    <t>M/s Sri Lakshmivaradaraja Electrical stores</t>
  </si>
  <si>
    <t>Providing and fixing of LED Street lights  in Ward No 10 in Byatarayanpura Division</t>
  </si>
  <si>
    <t>010-17-000033</t>
  </si>
  <si>
    <t>Filling of Pot Holes in Ward No 10 Doddabommasandra Vidyaranyapura Sub Division</t>
  </si>
  <si>
    <t>010-17-000020</t>
  </si>
  <si>
    <t>K. Shankarreddy</t>
  </si>
  <si>
    <t>Improvements to Roads and Drains at Hanuman Layout and Ramachandrapura in ward no 10 Vidyaranyapura Sub Division</t>
  </si>
  <si>
    <t>010-16-000007</t>
  </si>
  <si>
    <t>Desilting of storm water drains inward no 10 (Doddabommasandra) Vidyaranyapura sub division</t>
  </si>
  <si>
    <t>010-15-000093</t>
  </si>
  <si>
    <t>Improvements to roads at Raja beedi and Dodda bommasandra in ward no 10</t>
  </si>
  <si>
    <t>010-17-000004</t>
  </si>
  <si>
    <t>Mohan KS prof of M/s Vijayalakshmi Associates</t>
  </si>
  <si>
    <t>Operation and maintenance of Street lights in Doddabommasandra Ward W No 10 Package Y 10</t>
  </si>
  <si>
    <t>010-16-000009</t>
  </si>
  <si>
    <t>R S Thyagaraju</t>
  </si>
  <si>
    <t>Excavation of Temporary Immersion Tank for Lord Ganesh Idols at Doddabommasandra Lake in Ward No 10 Doddabommasandra Vidyaranyapura Sub Division</t>
  </si>
  <si>
    <t>010-16-000015</t>
  </si>
  <si>
    <t>N.M.Shivakumar</t>
  </si>
  <si>
    <t>Improvements to Roads and Drains near Apoorva Appartments and Surroundings Roads ward no 10 Vidyaranyapura Sub Division</t>
  </si>
  <si>
    <t>010-16-000003</t>
  </si>
  <si>
    <t>Improvements to roads and drains at Gangamma gudi area in ward 10</t>
  </si>
  <si>
    <t>010-17-000001</t>
  </si>
  <si>
    <t>Improvements to roads and drains at 1st main and 4th cross Nanjappa layout in ward no 10</t>
  </si>
  <si>
    <t>010-17-000002</t>
  </si>
  <si>
    <t>Improvements to roads and drains at 1st A main Nanjappa layout in ward no 10</t>
  </si>
  <si>
    <t>010-17-000003</t>
  </si>
  <si>
    <t>IMPROVEMENTS TO ROADS AND DRAINS AT MAIN ROADS AND 1st TO 6th CROSS ROADS AT BYRAPPA GARDEN IN WARD NO 10 DODDABOMMASANDRA</t>
  </si>
  <si>
    <t>010-18-000006</t>
  </si>
  <si>
    <t>K Anil Kumar</t>
  </si>
  <si>
    <t>Improvements to Roads and Drains at 3rd 4th and 5th Main Road Chamundeshwari Layout in ward no 10 Vidyaranyapura Sub Division</t>
  </si>
  <si>
    <t>010-16-000004</t>
  </si>
  <si>
    <t>Improvements to Road Drains and Covering Slabs at SMBG House at Chamundeshwari Layout in Ward No 10 Doddabommasandra Vidyaranyapura Sub Division</t>
  </si>
  <si>
    <t>010-16-000021</t>
  </si>
  <si>
    <t>Providing CC Roads at Basavanna temple Surroundings Doddabommasandra Old Village in ward no 10 Vidyaranyapura Sub Division</t>
  </si>
  <si>
    <t>010-16-000005</t>
  </si>
  <si>
    <t>IMPROVEMENTS TO ROADS AND DRIANS AT A K COLONY YELUMANDAMMA BADAVANE KNV 1st STAGE AND 2nd STAGE IN WARD NO 10 DODDABOMMASANDRA</t>
  </si>
  <si>
    <t>010-18-000007</t>
  </si>
  <si>
    <t>IMPROVEMENTS TO ROADS AND DRAINS AT MAIN ROAD 4th 5th AND 6th CROSS ROADS AND SURROUNDING AREA IN AK COLONY DODDABOMMASANDRA IN WARD NO 10</t>
  </si>
  <si>
    <t>010-18-000005</t>
  </si>
  <si>
    <t>IMPROVEMENTS TO ROADS AND DRAINS AT KATERAMMA TEMPLE SURROUNDINGS AREA VEMANNA LAYOUT IN WARD NO 10 DODDABOMMASANDRA</t>
  </si>
  <si>
    <t>010-18-000008</t>
  </si>
  <si>
    <t>N M Shivakumar</t>
  </si>
  <si>
    <t>Improvements to roads and Drains of Somanna Matta road in Chamundeswari Layout in ward no 10 Doddabommasandra Vidyaranyapura Sub Division</t>
  </si>
  <si>
    <t>010-16-000013</t>
  </si>
  <si>
    <t>Kariyallappa Betageri</t>
  </si>
  <si>
    <t>Construction of RCC Drain in Raja beedi and Medical Ramesh House Road in Ward No 10 Doddabommasandra Vidyaranyapura Sub Division</t>
  </si>
  <si>
    <t>010-16-000027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</si>
</sst>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selection activeCell="A2" sqref="A2:XFD3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329</v>
      </c>
      <c r="B2" s="13" t="s">
        <v>28</v>
      </c>
      <c r="C2" s="13">
        <v>43200</v>
      </c>
      <c r="D2" s="5">
        <v>10</v>
      </c>
      <c r="E2" s="6" t="s">
        <v>68</v>
      </c>
      <c r="F2" s="5" t="s">
        <v>147</v>
      </c>
      <c r="G2" s="6" t="s">
        <v>146</v>
      </c>
      <c r="H2" s="5" t="str">
        <f>"000043"</f>
        <v>000043</v>
      </c>
      <c r="I2" s="4">
        <v>42517</v>
      </c>
      <c r="J2" s="5" t="str">
        <f>"000082"</f>
        <v>000082</v>
      </c>
      <c r="K2" s="4">
        <v>42579</v>
      </c>
      <c r="L2" s="5" t="str">
        <f>"000305"</f>
        <v>000305</v>
      </c>
      <c r="M2" s="4">
        <v>42579</v>
      </c>
      <c r="N2" s="5">
        <v>16</v>
      </c>
      <c r="O2" s="5" t="str">
        <f>"011000"</f>
        <v>011000</v>
      </c>
      <c r="P2" s="4">
        <v>43187</v>
      </c>
      <c r="Q2" s="7">
        <v>5.7504999999999997</v>
      </c>
      <c r="R2" s="7">
        <v>0.40081</v>
      </c>
      <c r="S2" s="7">
        <v>5.3496899999999998</v>
      </c>
      <c r="T2" s="5">
        <v>9</v>
      </c>
      <c r="U2" s="4">
        <v>43200</v>
      </c>
      <c r="V2" s="5">
        <v>9741014589</v>
      </c>
      <c r="W2" s="6" t="s">
        <v>145</v>
      </c>
      <c r="X2" s="5" t="s">
        <v>36</v>
      </c>
      <c r="Y2" s="6" t="s">
        <v>37</v>
      </c>
      <c r="Z2" s="5" t="s">
        <v>62</v>
      </c>
      <c r="AA2" s="6" t="s">
        <v>61</v>
      </c>
      <c r="AB2" s="7">
        <v>5.7505000000000001E-2</v>
      </c>
      <c r="AD2" s="8"/>
      <c r="AF2" s="8"/>
      <c r="AG2" s="8"/>
    </row>
    <row r="3" spans="1:33" x14ac:dyDescent="0.2">
      <c r="A3" s="12">
        <v>330</v>
      </c>
      <c r="B3" s="13" t="s">
        <v>28</v>
      </c>
      <c r="C3" s="13">
        <v>43200</v>
      </c>
      <c r="D3" s="5">
        <v>10</v>
      </c>
      <c r="E3" s="6" t="s">
        <v>68</v>
      </c>
      <c r="F3" s="5" t="s">
        <v>144</v>
      </c>
      <c r="G3" s="6" t="s">
        <v>143</v>
      </c>
      <c r="H3" s="5" t="str">
        <f>"000304"</f>
        <v>000304</v>
      </c>
      <c r="I3" s="4">
        <v>42452</v>
      </c>
      <c r="J3" s="5" t="str">
        <f>"000088"</f>
        <v>000088</v>
      </c>
      <c r="K3" s="4">
        <v>42580</v>
      </c>
      <c r="L3" s="5" t="str">
        <f>"000331"</f>
        <v>000331</v>
      </c>
      <c r="M3" s="4">
        <v>42580</v>
      </c>
      <c r="N3" s="5">
        <v>16</v>
      </c>
      <c r="O3" s="5" t="str">
        <f>"000215"</f>
        <v>000215</v>
      </c>
      <c r="P3" s="4">
        <v>43194</v>
      </c>
      <c r="Q3" s="7">
        <v>14.4499</v>
      </c>
      <c r="R3" s="7">
        <v>1.0364599999999999</v>
      </c>
      <c r="S3" s="7">
        <v>13.41344</v>
      </c>
      <c r="T3" s="5">
        <v>9</v>
      </c>
      <c r="U3" s="4">
        <v>43200</v>
      </c>
      <c r="V3" s="5">
        <v>9448956136</v>
      </c>
      <c r="W3" s="6" t="s">
        <v>142</v>
      </c>
      <c r="X3" s="5" t="s">
        <v>36</v>
      </c>
      <c r="Y3" s="6" t="s">
        <v>37</v>
      </c>
      <c r="Z3" s="5" t="s">
        <v>62</v>
      </c>
      <c r="AA3" s="6" t="s">
        <v>61</v>
      </c>
      <c r="AB3" s="7">
        <v>0.14449899999999999</v>
      </c>
      <c r="AD3" s="8"/>
      <c r="AF3" s="8"/>
      <c r="AG3" s="8"/>
    </row>
    <row r="4" spans="1:33" x14ac:dyDescent="0.2">
      <c r="A4" s="12">
        <v>562</v>
      </c>
      <c r="B4" s="13" t="s">
        <v>28</v>
      </c>
      <c r="C4" s="13">
        <v>43213</v>
      </c>
      <c r="D4" s="5">
        <v>10</v>
      </c>
      <c r="E4" s="6" t="s">
        <v>68</v>
      </c>
      <c r="F4" s="5" t="s">
        <v>141</v>
      </c>
      <c r="G4" s="6" t="s">
        <v>140</v>
      </c>
      <c r="H4" s="5" t="str">
        <f>"000035"</f>
        <v>000035</v>
      </c>
      <c r="I4" s="4">
        <v>43089</v>
      </c>
      <c r="J4" s="5" t="str">
        <f>"000051"</f>
        <v>000051</v>
      </c>
      <c r="K4" s="4">
        <v>43175</v>
      </c>
      <c r="L4" s="5" t="str">
        <f>"000141"</f>
        <v>000141</v>
      </c>
      <c r="M4" s="4">
        <v>43178</v>
      </c>
      <c r="N4" s="5">
        <v>18</v>
      </c>
      <c r="O4" s="5" t="str">
        <f>"000596"</f>
        <v>000596</v>
      </c>
      <c r="P4" s="4">
        <v>43207</v>
      </c>
      <c r="Q4" s="7">
        <v>24.987310000000001</v>
      </c>
      <c r="R4" s="7">
        <v>2.2803599999999999</v>
      </c>
      <c r="S4" s="7">
        <v>22.706949999999999</v>
      </c>
      <c r="T4" s="5">
        <v>21</v>
      </c>
      <c r="U4" s="4">
        <v>43213</v>
      </c>
      <c r="V4" s="5">
        <v>9449863065</v>
      </c>
      <c r="W4" s="6" t="s">
        <v>60</v>
      </c>
      <c r="X4" s="5" t="s">
        <v>54</v>
      </c>
      <c r="Y4" s="6" t="s">
        <v>53</v>
      </c>
      <c r="Z4" s="5" t="s">
        <v>62</v>
      </c>
      <c r="AA4" s="6" t="s">
        <v>61</v>
      </c>
      <c r="AB4" s="7">
        <v>0.24987310000000001</v>
      </c>
      <c r="AD4" s="8"/>
      <c r="AF4" s="8"/>
      <c r="AG4" s="8"/>
    </row>
    <row r="5" spans="1:33" x14ac:dyDescent="0.2">
      <c r="A5" s="12">
        <v>563</v>
      </c>
      <c r="B5" s="13" t="s">
        <v>28</v>
      </c>
      <c r="C5" s="13">
        <v>43213</v>
      </c>
      <c r="D5" s="5">
        <v>10</v>
      </c>
      <c r="E5" s="6" t="s">
        <v>68</v>
      </c>
      <c r="F5" s="5" t="s">
        <v>139</v>
      </c>
      <c r="G5" s="6" t="s">
        <v>138</v>
      </c>
      <c r="H5" s="5" t="str">
        <f>"000034"</f>
        <v>000034</v>
      </c>
      <c r="I5" s="4">
        <v>43089</v>
      </c>
      <c r="J5" s="5" t="str">
        <f>"000049"</f>
        <v>000049</v>
      </c>
      <c r="K5" s="4">
        <v>43175</v>
      </c>
      <c r="L5" s="5" t="str">
        <f>"000142"</f>
        <v>000142</v>
      </c>
      <c r="M5" s="4">
        <v>43179</v>
      </c>
      <c r="N5" s="5">
        <v>18</v>
      </c>
      <c r="O5" s="5" t="str">
        <f>"000597"</f>
        <v>000597</v>
      </c>
      <c r="P5" s="4">
        <v>43207</v>
      </c>
      <c r="Q5" s="7">
        <v>24.99249</v>
      </c>
      <c r="R5" s="7">
        <v>2.2733099999999999</v>
      </c>
      <c r="S5" s="7">
        <v>22.719180000000001</v>
      </c>
      <c r="T5" s="5">
        <v>21</v>
      </c>
      <c r="U5" s="4">
        <v>43213</v>
      </c>
      <c r="V5" s="5">
        <v>9449863065</v>
      </c>
      <c r="W5" s="6" t="s">
        <v>60</v>
      </c>
      <c r="X5" s="5" t="s">
        <v>54</v>
      </c>
      <c r="Y5" s="6" t="s">
        <v>53</v>
      </c>
      <c r="Z5" s="5" t="s">
        <v>62</v>
      </c>
      <c r="AA5" s="6" t="s">
        <v>61</v>
      </c>
      <c r="AB5" s="7">
        <v>0.24992490000000001</v>
      </c>
      <c r="AD5" s="8"/>
      <c r="AF5" s="8"/>
      <c r="AG5" s="8"/>
    </row>
    <row r="6" spans="1:33" x14ac:dyDescent="0.2">
      <c r="A6" s="12">
        <v>564</v>
      </c>
      <c r="B6" s="13" t="s">
        <v>28</v>
      </c>
      <c r="C6" s="13">
        <v>43213</v>
      </c>
      <c r="D6" s="5">
        <v>10</v>
      </c>
      <c r="E6" s="6" t="s">
        <v>68</v>
      </c>
      <c r="F6" s="5" t="s">
        <v>137</v>
      </c>
      <c r="G6" s="6" t="s">
        <v>136</v>
      </c>
      <c r="H6" s="5" t="str">
        <f>"000036"</f>
        <v>000036</v>
      </c>
      <c r="I6" s="4">
        <v>43089</v>
      </c>
      <c r="J6" s="5" t="str">
        <f>"000050"</f>
        <v>000050</v>
      </c>
      <c r="K6" s="4">
        <v>43175</v>
      </c>
      <c r="L6" s="5" t="str">
        <f>"000140"</f>
        <v>000140</v>
      </c>
      <c r="M6" s="4">
        <v>43178</v>
      </c>
      <c r="N6" s="5">
        <v>18</v>
      </c>
      <c r="O6" s="5" t="str">
        <f>"000598"</f>
        <v>000598</v>
      </c>
      <c r="P6" s="4">
        <v>43207</v>
      </c>
      <c r="Q6" s="7">
        <v>24.985430000000001</v>
      </c>
      <c r="R6" s="7">
        <v>2.28268</v>
      </c>
      <c r="S6" s="7">
        <v>22.702750000000002</v>
      </c>
      <c r="T6" s="5">
        <v>21</v>
      </c>
      <c r="U6" s="4">
        <v>43213</v>
      </c>
      <c r="V6" s="5">
        <v>9449863065</v>
      </c>
      <c r="W6" s="6" t="s">
        <v>60</v>
      </c>
      <c r="X6" s="5" t="s">
        <v>54</v>
      </c>
      <c r="Y6" s="6" t="s">
        <v>53</v>
      </c>
      <c r="Z6" s="5" t="s">
        <v>62</v>
      </c>
      <c r="AA6" s="6" t="s">
        <v>61</v>
      </c>
      <c r="AB6" s="7">
        <v>0.2498543</v>
      </c>
      <c r="AD6" s="8"/>
      <c r="AF6" s="8"/>
      <c r="AG6" s="8"/>
    </row>
    <row r="7" spans="1:33" x14ac:dyDescent="0.2">
      <c r="A7" s="12">
        <v>1161</v>
      </c>
      <c r="B7" s="13" t="s">
        <v>42</v>
      </c>
      <c r="C7" s="13">
        <v>43238</v>
      </c>
      <c r="D7" s="5">
        <v>10</v>
      </c>
      <c r="E7" s="6" t="s">
        <v>68</v>
      </c>
      <c r="F7" s="5" t="s">
        <v>135</v>
      </c>
      <c r="G7" s="6" t="s">
        <v>134</v>
      </c>
      <c r="H7" s="5" t="str">
        <f>"000199"</f>
        <v>000199</v>
      </c>
      <c r="I7" s="4">
        <v>42405</v>
      </c>
      <c r="J7" s="5" t="str">
        <f>"000120"</f>
        <v>000120</v>
      </c>
      <c r="K7" s="4">
        <v>42607</v>
      </c>
      <c r="L7" s="5" t="str">
        <f>"000411"</f>
        <v>000411</v>
      </c>
      <c r="M7" s="4">
        <v>42607</v>
      </c>
      <c r="N7" s="5">
        <v>16</v>
      </c>
      <c r="O7" s="5" t="str">
        <f>"001422"</f>
        <v>001422</v>
      </c>
      <c r="P7" s="4">
        <v>43236</v>
      </c>
      <c r="Q7" s="7">
        <v>13.0427</v>
      </c>
      <c r="R7" s="7">
        <v>0.96880999999999995</v>
      </c>
      <c r="S7" s="7">
        <v>12.07389</v>
      </c>
      <c r="T7" s="5">
        <v>52</v>
      </c>
      <c r="U7" s="4">
        <v>43238</v>
      </c>
      <c r="V7" s="5">
        <v>9980915550</v>
      </c>
      <c r="W7" s="6" t="s">
        <v>64</v>
      </c>
      <c r="X7" s="5" t="s">
        <v>51</v>
      </c>
      <c r="Y7" s="6" t="s">
        <v>50</v>
      </c>
      <c r="Z7" s="5" t="s">
        <v>62</v>
      </c>
      <c r="AA7" s="6" t="s">
        <v>61</v>
      </c>
      <c r="AB7" s="7">
        <v>0.13042699999999999</v>
      </c>
      <c r="AD7" s="8"/>
      <c r="AF7" s="8"/>
      <c r="AG7" s="8"/>
    </row>
    <row r="8" spans="1:33" x14ac:dyDescent="0.2">
      <c r="A8" s="12">
        <v>1481</v>
      </c>
      <c r="B8" s="13" t="s">
        <v>42</v>
      </c>
      <c r="C8" s="13">
        <v>43251</v>
      </c>
      <c r="D8" s="5">
        <v>10</v>
      </c>
      <c r="E8" s="6" t="s">
        <v>68</v>
      </c>
      <c r="F8" s="5" t="s">
        <v>133</v>
      </c>
      <c r="G8" s="6" t="s">
        <v>132</v>
      </c>
      <c r="H8" s="5" t="str">
        <f>"000323"</f>
        <v>000323</v>
      </c>
      <c r="I8" s="4">
        <v>42453</v>
      </c>
      <c r="J8" s="5" t="str">
        <f>"000134"</f>
        <v>000134</v>
      </c>
      <c r="K8" s="4">
        <v>42613</v>
      </c>
      <c r="L8" s="5" t="str">
        <f>"000429"</f>
        <v>000429</v>
      </c>
      <c r="M8" s="4">
        <v>42613</v>
      </c>
      <c r="N8" s="5">
        <v>16</v>
      </c>
      <c r="O8" s="5" t="str">
        <f>"001756"</f>
        <v>001756</v>
      </c>
      <c r="P8" s="4">
        <v>43242</v>
      </c>
      <c r="Q8" s="7">
        <v>14.3948</v>
      </c>
      <c r="R8" s="7">
        <v>0.98850000000000005</v>
      </c>
      <c r="S8" s="7">
        <v>13.4063</v>
      </c>
      <c r="T8" s="5">
        <v>67</v>
      </c>
      <c r="U8" s="4">
        <v>43251</v>
      </c>
      <c r="V8" s="5">
        <v>9448034435</v>
      </c>
      <c r="W8" s="6" t="s">
        <v>63</v>
      </c>
      <c r="X8" s="5" t="s">
        <v>36</v>
      </c>
      <c r="Y8" s="6" t="s">
        <v>37</v>
      </c>
      <c r="Z8" s="5" t="s">
        <v>62</v>
      </c>
      <c r="AA8" s="6" t="s">
        <v>61</v>
      </c>
      <c r="AB8" s="7">
        <v>0.14394799999999999</v>
      </c>
      <c r="AD8" s="8"/>
      <c r="AF8" s="8"/>
      <c r="AG8" s="8"/>
    </row>
    <row r="9" spans="1:33" x14ac:dyDescent="0.2">
      <c r="A9" s="12">
        <v>1482</v>
      </c>
      <c r="B9" s="13" t="s">
        <v>42</v>
      </c>
      <c r="C9" s="13">
        <v>43251</v>
      </c>
      <c r="D9" s="5">
        <v>10</v>
      </c>
      <c r="E9" s="6" t="s">
        <v>68</v>
      </c>
      <c r="F9" s="5" t="s">
        <v>131</v>
      </c>
      <c r="G9" s="6" t="s">
        <v>130</v>
      </c>
      <c r="H9" s="5" t="str">
        <f>"000036"</f>
        <v>000036</v>
      </c>
      <c r="I9" s="4">
        <v>42510</v>
      </c>
      <c r="J9" s="5" t="str">
        <f>"000136"</f>
        <v>000136</v>
      </c>
      <c r="K9" s="4">
        <v>42612</v>
      </c>
      <c r="L9" s="5" t="str">
        <f>"000434"</f>
        <v>000434</v>
      </c>
      <c r="M9" s="4">
        <v>42613</v>
      </c>
      <c r="N9" s="5">
        <v>16</v>
      </c>
      <c r="O9" s="5" t="str">
        <f>"001944"</f>
        <v>001944</v>
      </c>
      <c r="P9" s="4">
        <v>43246</v>
      </c>
      <c r="Q9" s="7">
        <v>40.555599999999998</v>
      </c>
      <c r="R9" s="7">
        <v>3.1991499999999999</v>
      </c>
      <c r="S9" s="7">
        <v>37.356450000000002</v>
      </c>
      <c r="T9" s="5">
        <v>67</v>
      </c>
      <c r="U9" s="4">
        <v>43251</v>
      </c>
      <c r="V9" s="5">
        <v>9845818296</v>
      </c>
      <c r="W9" s="6" t="s">
        <v>129</v>
      </c>
      <c r="X9" s="5" t="s">
        <v>51</v>
      </c>
      <c r="Y9" s="6" t="s">
        <v>50</v>
      </c>
      <c r="Z9" s="5" t="s">
        <v>62</v>
      </c>
      <c r="AA9" s="6" t="s">
        <v>61</v>
      </c>
      <c r="AB9" s="7">
        <v>0.40555599999999997</v>
      </c>
      <c r="AD9" s="8"/>
      <c r="AF9" s="8"/>
      <c r="AG9" s="8"/>
    </row>
    <row r="10" spans="1:33" x14ac:dyDescent="0.2">
      <c r="A10" s="12">
        <v>2639</v>
      </c>
      <c r="B10" s="13" t="s">
        <v>41</v>
      </c>
      <c r="C10" s="13">
        <v>43276</v>
      </c>
      <c r="D10" s="5">
        <v>10</v>
      </c>
      <c r="E10" s="6" t="s">
        <v>68</v>
      </c>
      <c r="F10" s="5" t="s">
        <v>128</v>
      </c>
      <c r="G10" s="6" t="s">
        <v>127</v>
      </c>
      <c r="H10" s="5" t="str">
        <f>"000033"</f>
        <v>000033</v>
      </c>
      <c r="I10" s="4">
        <v>43089</v>
      </c>
      <c r="J10" s="5" t="str">
        <f>"000009"</f>
        <v>000009</v>
      </c>
      <c r="K10" s="4">
        <v>43220</v>
      </c>
      <c r="L10" s="5" t="str">
        <f>"000011"</f>
        <v>000011</v>
      </c>
      <c r="M10" s="4">
        <v>43237</v>
      </c>
      <c r="N10" s="5">
        <v>18</v>
      </c>
      <c r="O10" s="5" t="str">
        <f>"002649"</f>
        <v>002649</v>
      </c>
      <c r="P10" s="4">
        <v>43269</v>
      </c>
      <c r="Q10" s="7">
        <v>24.901869999999999</v>
      </c>
      <c r="R10" s="7">
        <v>2.3473700000000002</v>
      </c>
      <c r="S10" s="7">
        <v>22.554500000000001</v>
      </c>
      <c r="T10" s="5">
        <v>100</v>
      </c>
      <c r="U10" s="4">
        <v>43276</v>
      </c>
      <c r="V10" s="5">
        <v>9449863065</v>
      </c>
      <c r="W10" s="6" t="s">
        <v>60</v>
      </c>
      <c r="X10" s="5" t="s">
        <v>54</v>
      </c>
      <c r="Y10" s="6" t="s">
        <v>53</v>
      </c>
      <c r="Z10" s="5" t="s">
        <v>62</v>
      </c>
      <c r="AA10" s="6" t="s">
        <v>61</v>
      </c>
      <c r="AB10" s="7">
        <v>0.24901869999999998</v>
      </c>
      <c r="AD10" s="8"/>
      <c r="AF10" s="8"/>
      <c r="AG10" s="8"/>
    </row>
    <row r="11" spans="1:33" x14ac:dyDescent="0.2">
      <c r="A11" s="12">
        <v>2778</v>
      </c>
      <c r="B11" s="13" t="s">
        <v>38</v>
      </c>
      <c r="C11" s="13">
        <v>43283</v>
      </c>
      <c r="D11" s="5">
        <v>10</v>
      </c>
      <c r="E11" s="6" t="s">
        <v>68</v>
      </c>
      <c r="F11" s="5" t="s">
        <v>126</v>
      </c>
      <c r="G11" s="6" t="s">
        <v>125</v>
      </c>
      <c r="H11" s="5" t="str">
        <f>"000106"</f>
        <v>000106</v>
      </c>
      <c r="I11" s="4">
        <v>42601</v>
      </c>
      <c r="J11" s="5" t="str">
        <f>"000186"</f>
        <v>000186</v>
      </c>
      <c r="K11" s="4">
        <v>42676</v>
      </c>
      <c r="L11" s="5" t="str">
        <f>"000630"</f>
        <v>000630</v>
      </c>
      <c r="M11" s="4">
        <v>42702</v>
      </c>
      <c r="N11" s="5">
        <v>17</v>
      </c>
      <c r="O11" s="5" t="str">
        <f>"003142"</f>
        <v>003142</v>
      </c>
      <c r="P11" s="4">
        <v>43280</v>
      </c>
      <c r="Q11" s="7">
        <v>24.994340000000001</v>
      </c>
      <c r="R11" s="7">
        <v>3.14703</v>
      </c>
      <c r="S11" s="7">
        <v>21.84731</v>
      </c>
      <c r="T11" s="5">
        <v>106</v>
      </c>
      <c r="U11" s="4">
        <v>43283</v>
      </c>
      <c r="V11" s="5">
        <v>9449863065</v>
      </c>
      <c r="W11" s="6" t="s">
        <v>59</v>
      </c>
      <c r="X11" s="5" t="s">
        <v>56</v>
      </c>
      <c r="Y11" s="6" t="s">
        <v>55</v>
      </c>
      <c r="Z11" s="5" t="s">
        <v>62</v>
      </c>
      <c r="AA11" s="6" t="s">
        <v>61</v>
      </c>
      <c r="AB11" s="7">
        <v>0.24994340000000001</v>
      </c>
      <c r="AD11" s="8"/>
      <c r="AF11" s="8"/>
      <c r="AG11" s="8"/>
    </row>
    <row r="12" spans="1:33" x14ac:dyDescent="0.2">
      <c r="A12" s="12">
        <v>2779</v>
      </c>
      <c r="B12" s="13" t="s">
        <v>38</v>
      </c>
      <c r="C12" s="13">
        <v>43283</v>
      </c>
      <c r="D12" s="5">
        <v>10</v>
      </c>
      <c r="E12" s="6" t="s">
        <v>68</v>
      </c>
      <c r="F12" s="5" t="s">
        <v>124</v>
      </c>
      <c r="G12" s="6" t="s">
        <v>123</v>
      </c>
      <c r="H12" s="5" t="str">
        <f>"000107"</f>
        <v>000107</v>
      </c>
      <c r="I12" s="4">
        <v>42601</v>
      </c>
      <c r="J12" s="5" t="str">
        <f>"000184"</f>
        <v>000184</v>
      </c>
      <c r="K12" s="4">
        <v>42676</v>
      </c>
      <c r="L12" s="5" t="str">
        <f>"000631"</f>
        <v>000631</v>
      </c>
      <c r="M12" s="4">
        <v>42702</v>
      </c>
      <c r="N12" s="5">
        <v>17</v>
      </c>
      <c r="O12" s="5" t="str">
        <f>"003143"</f>
        <v>003143</v>
      </c>
      <c r="P12" s="4">
        <v>43280</v>
      </c>
      <c r="Q12" s="7">
        <v>24.999079999999999</v>
      </c>
      <c r="R12" s="7">
        <v>3.1598299999999999</v>
      </c>
      <c r="S12" s="7">
        <v>21.83925</v>
      </c>
      <c r="T12" s="5">
        <v>106</v>
      </c>
      <c r="U12" s="4">
        <v>43283</v>
      </c>
      <c r="V12" s="5">
        <v>9449863065</v>
      </c>
      <c r="W12" s="6" t="s">
        <v>59</v>
      </c>
      <c r="X12" s="5" t="s">
        <v>56</v>
      </c>
      <c r="Y12" s="6" t="s">
        <v>55</v>
      </c>
      <c r="Z12" s="5" t="s">
        <v>62</v>
      </c>
      <c r="AA12" s="6" t="s">
        <v>61</v>
      </c>
      <c r="AB12" s="7">
        <v>0.24999079999999999</v>
      </c>
      <c r="AD12" s="8"/>
      <c r="AF12" s="8"/>
      <c r="AG12" s="8"/>
    </row>
    <row r="13" spans="1:33" x14ac:dyDescent="0.2">
      <c r="A13" s="12">
        <v>2780</v>
      </c>
      <c r="B13" s="13" t="s">
        <v>38</v>
      </c>
      <c r="C13" s="13">
        <v>43283</v>
      </c>
      <c r="D13" s="5">
        <v>10</v>
      </c>
      <c r="E13" s="6" t="s">
        <v>68</v>
      </c>
      <c r="F13" s="5" t="s">
        <v>122</v>
      </c>
      <c r="G13" s="6" t="s">
        <v>121</v>
      </c>
      <c r="H13" s="5" t="str">
        <f>"000108"</f>
        <v>000108</v>
      </c>
      <c r="I13" s="4">
        <v>42601</v>
      </c>
      <c r="J13" s="5" t="str">
        <f>"000183"</f>
        <v>000183</v>
      </c>
      <c r="K13" s="4">
        <v>42676</v>
      </c>
      <c r="L13" s="5" t="str">
        <f>"000632"</f>
        <v>000632</v>
      </c>
      <c r="M13" s="4">
        <v>42702</v>
      </c>
      <c r="N13" s="5">
        <v>17</v>
      </c>
      <c r="O13" s="5" t="str">
        <f>"003144"</f>
        <v>003144</v>
      </c>
      <c r="P13" s="4">
        <v>43280</v>
      </c>
      <c r="Q13" s="7">
        <v>24.988299999999999</v>
      </c>
      <c r="R13" s="7">
        <v>3.2075399999999998</v>
      </c>
      <c r="S13" s="7">
        <v>21.780760000000001</v>
      </c>
      <c r="T13" s="5">
        <v>106</v>
      </c>
      <c r="U13" s="4">
        <v>43283</v>
      </c>
      <c r="V13" s="5">
        <v>9449863065</v>
      </c>
      <c r="W13" s="6" t="s">
        <v>59</v>
      </c>
      <c r="X13" s="5" t="s">
        <v>56</v>
      </c>
      <c r="Y13" s="6" t="s">
        <v>55</v>
      </c>
      <c r="Z13" s="5" t="s">
        <v>62</v>
      </c>
      <c r="AA13" s="6" t="s">
        <v>61</v>
      </c>
      <c r="AB13" s="7">
        <v>0.24988299999999999</v>
      </c>
      <c r="AD13" s="8"/>
      <c r="AF13" s="8"/>
      <c r="AG13" s="8"/>
    </row>
    <row r="14" spans="1:33" x14ac:dyDescent="0.2">
      <c r="A14" s="12">
        <v>3139</v>
      </c>
      <c r="B14" s="13" t="s">
        <v>38</v>
      </c>
      <c r="C14" s="13">
        <v>43290</v>
      </c>
      <c r="D14" s="5">
        <v>10</v>
      </c>
      <c r="E14" s="6" t="s">
        <v>68</v>
      </c>
      <c r="F14" s="5" t="s">
        <v>120</v>
      </c>
      <c r="G14" s="6" t="s">
        <v>119</v>
      </c>
      <c r="H14" s="5" t="str">
        <f>"000229"</f>
        <v>000229</v>
      </c>
      <c r="I14" s="4">
        <v>42461</v>
      </c>
      <c r="J14" s="5" t="str">
        <f>"000206"</f>
        <v>000206</v>
      </c>
      <c r="K14" s="4">
        <v>42704</v>
      </c>
      <c r="L14" s="5" t="str">
        <f>"000667"</f>
        <v>000667</v>
      </c>
      <c r="M14" s="4">
        <v>42704</v>
      </c>
      <c r="N14" s="5">
        <v>16</v>
      </c>
      <c r="O14" s="5" t="str">
        <f>"003385"</f>
        <v>003385</v>
      </c>
      <c r="P14" s="4">
        <v>43288</v>
      </c>
      <c r="Q14" s="7">
        <v>28.472740000000002</v>
      </c>
      <c r="R14" s="7">
        <v>2.2751100000000002</v>
      </c>
      <c r="S14" s="7">
        <v>26.19763</v>
      </c>
      <c r="T14" s="5">
        <v>117</v>
      </c>
      <c r="U14" s="4">
        <v>43290</v>
      </c>
      <c r="V14" s="5">
        <v>9448956136</v>
      </c>
      <c r="W14" s="6" t="s">
        <v>118</v>
      </c>
      <c r="X14" s="5" t="s">
        <v>51</v>
      </c>
      <c r="Y14" s="6" t="s">
        <v>50</v>
      </c>
      <c r="Z14" s="5" t="s">
        <v>62</v>
      </c>
      <c r="AA14" s="6" t="s">
        <v>61</v>
      </c>
      <c r="AB14" s="7">
        <v>0.28472740000000002</v>
      </c>
      <c r="AD14" s="8"/>
      <c r="AF14" s="8"/>
      <c r="AG14" s="8"/>
    </row>
    <row r="15" spans="1:33" x14ac:dyDescent="0.2">
      <c r="A15" s="12">
        <v>3266</v>
      </c>
      <c r="B15" s="13" t="s">
        <v>38</v>
      </c>
      <c r="C15" s="13">
        <v>43297</v>
      </c>
      <c r="D15" s="5">
        <v>10</v>
      </c>
      <c r="E15" s="6" t="s">
        <v>68</v>
      </c>
      <c r="F15" s="5" t="s">
        <v>117</v>
      </c>
      <c r="G15" s="6" t="s">
        <v>116</v>
      </c>
      <c r="H15" s="5" t="str">
        <f>"000122"</f>
        <v>000122</v>
      </c>
      <c r="I15" s="4">
        <v>42613</v>
      </c>
      <c r="J15" s="5" t="str">
        <f>"000196"</f>
        <v>000196</v>
      </c>
      <c r="K15" s="4">
        <v>42698</v>
      </c>
      <c r="L15" s="5" t="str">
        <f>"000668"</f>
        <v>000668</v>
      </c>
      <c r="M15" s="4">
        <v>42716</v>
      </c>
      <c r="N15" s="5">
        <v>16</v>
      </c>
      <c r="O15" s="5" t="str">
        <f>"003497"</f>
        <v>003497</v>
      </c>
      <c r="P15" s="4">
        <v>43291</v>
      </c>
      <c r="Q15" s="7">
        <v>4.9975300000000002</v>
      </c>
      <c r="R15" s="7">
        <v>0.30486000000000002</v>
      </c>
      <c r="S15" s="7">
        <v>4.6926699999999997</v>
      </c>
      <c r="T15" s="5">
        <v>125</v>
      </c>
      <c r="U15" s="4">
        <v>43297</v>
      </c>
      <c r="V15" s="5">
        <v>9886368484</v>
      </c>
      <c r="W15" s="6" t="s">
        <v>115</v>
      </c>
      <c r="X15" s="5" t="s">
        <v>36</v>
      </c>
      <c r="Y15" s="6" t="s">
        <v>37</v>
      </c>
      <c r="Z15" s="5" t="s">
        <v>62</v>
      </c>
      <c r="AA15" s="6" t="s">
        <v>61</v>
      </c>
      <c r="AB15" s="7">
        <v>4.99753E-2</v>
      </c>
      <c r="AD15" s="8"/>
      <c r="AF15" s="8"/>
      <c r="AG15" s="8"/>
    </row>
    <row r="16" spans="1:33" x14ac:dyDescent="0.2">
      <c r="A16" s="12">
        <v>3400</v>
      </c>
      <c r="B16" s="13" t="s">
        <v>38</v>
      </c>
      <c r="C16" s="13">
        <v>43299</v>
      </c>
      <c r="D16" s="5">
        <v>10</v>
      </c>
      <c r="E16" s="6" t="s">
        <v>68</v>
      </c>
      <c r="F16" s="5" t="s">
        <v>114</v>
      </c>
      <c r="G16" s="6" t="s">
        <v>113</v>
      </c>
      <c r="H16" s="5" t="str">
        <f>"000028"</f>
        <v>000028</v>
      </c>
      <c r="I16" s="4">
        <v>42737</v>
      </c>
      <c r="J16" s="5" t="str">
        <f>"000028"</f>
        <v>000028</v>
      </c>
      <c r="K16" s="4">
        <v>43111</v>
      </c>
      <c r="L16" s="5" t="str">
        <f>"000028"</f>
        <v>000028</v>
      </c>
      <c r="M16" s="4">
        <v>43111</v>
      </c>
      <c r="N16" s="5">
        <v>16</v>
      </c>
      <c r="O16" s="5" t="str">
        <f>"003876"</f>
        <v>003876</v>
      </c>
      <c r="P16" s="4">
        <v>43297</v>
      </c>
      <c r="Q16" s="7">
        <v>3.12629</v>
      </c>
      <c r="R16" s="7">
        <v>0.2417</v>
      </c>
      <c r="S16" s="7">
        <v>2.8845900000000002</v>
      </c>
      <c r="T16" s="5">
        <v>127</v>
      </c>
      <c r="U16" s="4">
        <v>43299</v>
      </c>
      <c r="V16" s="5">
        <v>9945535033</v>
      </c>
      <c r="W16" s="6" t="s">
        <v>112</v>
      </c>
      <c r="X16" s="5" t="s">
        <v>39</v>
      </c>
      <c r="Y16" s="6" t="s">
        <v>40</v>
      </c>
      <c r="Z16" s="5" t="s">
        <v>33</v>
      </c>
      <c r="AA16" s="6" t="s">
        <v>34</v>
      </c>
      <c r="AB16" s="7">
        <v>3.1262900000000003E-2</v>
      </c>
      <c r="AD16" s="8"/>
      <c r="AF16" s="8"/>
      <c r="AG16" s="8"/>
    </row>
    <row r="17" spans="1:33" x14ac:dyDescent="0.2">
      <c r="A17" s="12">
        <v>3401</v>
      </c>
      <c r="B17" s="13" t="s">
        <v>38</v>
      </c>
      <c r="C17" s="13">
        <v>43299</v>
      </c>
      <c r="D17" s="5">
        <v>10</v>
      </c>
      <c r="E17" s="6" t="s">
        <v>68</v>
      </c>
      <c r="F17" s="5" t="s">
        <v>114</v>
      </c>
      <c r="G17" s="6" t="s">
        <v>113</v>
      </c>
      <c r="H17" s="5" t="str">
        <f>"000028"</f>
        <v>000028</v>
      </c>
      <c r="I17" s="4">
        <v>42737</v>
      </c>
      <c r="J17" s="5" t="str">
        <f>"000028"</f>
        <v>000028</v>
      </c>
      <c r="K17" s="4">
        <v>43111</v>
      </c>
      <c r="L17" s="5" t="str">
        <f>"000028"</f>
        <v>000028</v>
      </c>
      <c r="M17" s="4">
        <v>43111</v>
      </c>
      <c r="N17" s="5">
        <v>16</v>
      </c>
      <c r="O17" s="5" t="str">
        <f>"003876"</f>
        <v>003876</v>
      </c>
      <c r="P17" s="4">
        <v>43297</v>
      </c>
      <c r="Q17" s="7">
        <v>6.39018</v>
      </c>
      <c r="R17" s="7">
        <v>0.44679000000000002</v>
      </c>
      <c r="S17" s="7">
        <v>5.94339</v>
      </c>
      <c r="T17" s="5">
        <v>127</v>
      </c>
      <c r="U17" s="4">
        <v>43299</v>
      </c>
      <c r="V17" s="5">
        <v>9945535033</v>
      </c>
      <c r="W17" s="6" t="s">
        <v>112</v>
      </c>
      <c r="X17" s="5" t="s">
        <v>39</v>
      </c>
      <c r="Y17" s="6" t="s">
        <v>40</v>
      </c>
      <c r="Z17" s="5" t="s">
        <v>33</v>
      </c>
      <c r="AA17" s="6" t="s">
        <v>34</v>
      </c>
      <c r="AB17" s="7">
        <v>6.3901799999999995E-2</v>
      </c>
      <c r="AD17" s="8"/>
      <c r="AF17" s="8"/>
      <c r="AG17" s="8"/>
    </row>
    <row r="18" spans="1:33" x14ac:dyDescent="0.2">
      <c r="A18" s="12">
        <v>3892</v>
      </c>
      <c r="B18" s="13" t="s">
        <v>38</v>
      </c>
      <c r="C18" s="13">
        <v>43305</v>
      </c>
      <c r="D18" s="5">
        <v>10</v>
      </c>
      <c r="E18" s="6" t="s">
        <v>68</v>
      </c>
      <c r="F18" s="5" t="s">
        <v>111</v>
      </c>
      <c r="G18" s="6" t="s">
        <v>110</v>
      </c>
      <c r="H18" s="5" t="str">
        <f>"000110"</f>
        <v>000110</v>
      </c>
      <c r="I18" s="4">
        <v>42601</v>
      </c>
      <c r="J18" s="5" t="str">
        <f>"000085"</f>
        <v>000085</v>
      </c>
      <c r="K18" s="4">
        <v>42676</v>
      </c>
      <c r="L18" s="5" t="str">
        <f>"000629"</f>
        <v>000629</v>
      </c>
      <c r="M18" s="4">
        <v>42702</v>
      </c>
      <c r="N18" s="5">
        <v>17</v>
      </c>
      <c r="O18" s="5" t="str">
        <f>"004127"</f>
        <v>004127</v>
      </c>
      <c r="P18" s="4">
        <v>43301</v>
      </c>
      <c r="Q18" s="7">
        <v>23.990970000000001</v>
      </c>
      <c r="R18" s="7">
        <v>3.1827299999999998</v>
      </c>
      <c r="S18" s="7">
        <v>20.808240000000001</v>
      </c>
      <c r="T18" s="5">
        <v>139</v>
      </c>
      <c r="U18" s="4">
        <v>43305</v>
      </c>
      <c r="V18" s="5">
        <v>9449863065</v>
      </c>
      <c r="W18" s="6" t="s">
        <v>59</v>
      </c>
      <c r="X18" s="5" t="s">
        <v>56</v>
      </c>
      <c r="Y18" s="6" t="s">
        <v>55</v>
      </c>
      <c r="Z18" s="5" t="s">
        <v>62</v>
      </c>
      <c r="AA18" s="6" t="s">
        <v>61</v>
      </c>
      <c r="AB18" s="7">
        <v>0.2399097</v>
      </c>
      <c r="AD18" s="8"/>
      <c r="AF18" s="8"/>
      <c r="AG18" s="8"/>
    </row>
    <row r="19" spans="1:33" x14ac:dyDescent="0.2">
      <c r="A19" s="12">
        <v>4726</v>
      </c>
      <c r="B19" s="13" t="s">
        <v>35</v>
      </c>
      <c r="C19" s="13">
        <v>43326</v>
      </c>
      <c r="D19" s="5">
        <v>10</v>
      </c>
      <c r="E19" s="6" t="s">
        <v>68</v>
      </c>
      <c r="F19" s="5" t="s">
        <v>109</v>
      </c>
      <c r="G19" s="6" t="s">
        <v>108</v>
      </c>
      <c r="H19" s="5" t="str">
        <f>"000144"</f>
        <v>000144</v>
      </c>
      <c r="I19" s="4">
        <v>42679</v>
      </c>
      <c r="J19" s="5" t="str">
        <f>"000277"</f>
        <v>000277</v>
      </c>
      <c r="K19" s="4">
        <v>42809</v>
      </c>
      <c r="L19" s="5" t="str">
        <f>"000933"</f>
        <v>000933</v>
      </c>
      <c r="M19" s="4">
        <v>42825</v>
      </c>
      <c r="N19" s="5">
        <v>15</v>
      </c>
      <c r="O19" s="5" t="str">
        <f>"004896"</f>
        <v>004896</v>
      </c>
      <c r="P19" s="4">
        <v>43318</v>
      </c>
      <c r="Q19" s="7">
        <v>25</v>
      </c>
      <c r="R19" s="7">
        <v>1.77973</v>
      </c>
      <c r="S19" s="7">
        <v>23.220269999999999</v>
      </c>
      <c r="T19" s="5">
        <v>170</v>
      </c>
      <c r="U19" s="4">
        <v>43326</v>
      </c>
      <c r="V19" s="5">
        <v>9449863065</v>
      </c>
      <c r="W19" s="6" t="s">
        <v>59</v>
      </c>
      <c r="X19" s="5" t="s">
        <v>58</v>
      </c>
      <c r="Y19" s="6" t="s">
        <v>57</v>
      </c>
      <c r="Z19" s="5" t="s">
        <v>62</v>
      </c>
      <c r="AA19" s="6" t="s">
        <v>61</v>
      </c>
      <c r="AB19" s="7">
        <v>0.25</v>
      </c>
      <c r="AD19" s="8"/>
      <c r="AF19" s="8"/>
      <c r="AG19" s="8"/>
    </row>
    <row r="20" spans="1:33" x14ac:dyDescent="0.2">
      <c r="A20" s="12">
        <v>4727</v>
      </c>
      <c r="B20" s="13" t="s">
        <v>35</v>
      </c>
      <c r="C20" s="13">
        <v>43326</v>
      </c>
      <c r="D20" s="5">
        <v>10</v>
      </c>
      <c r="E20" s="6" t="s">
        <v>68</v>
      </c>
      <c r="F20" s="5" t="s">
        <v>107</v>
      </c>
      <c r="G20" s="6" t="s">
        <v>106</v>
      </c>
      <c r="H20" s="5" t="str">
        <f>"000191"</f>
        <v>000191</v>
      </c>
      <c r="I20" s="4">
        <v>42403</v>
      </c>
      <c r="J20" s="5" t="str">
        <f>"000278"</f>
        <v>000278</v>
      </c>
      <c r="K20" s="4">
        <v>42817</v>
      </c>
      <c r="L20" s="5" t="str">
        <f>"000872"</f>
        <v>000872</v>
      </c>
      <c r="M20" s="4">
        <v>42817</v>
      </c>
      <c r="N20" s="5">
        <v>16</v>
      </c>
      <c r="O20" s="5" t="str">
        <f>"005055"</f>
        <v>005055</v>
      </c>
      <c r="P20" s="4">
        <v>43322</v>
      </c>
      <c r="Q20" s="7">
        <v>23.650670000000002</v>
      </c>
      <c r="R20" s="7">
        <v>1.7844599999999999</v>
      </c>
      <c r="S20" s="7">
        <v>21.866209999999999</v>
      </c>
      <c r="T20" s="5">
        <v>170</v>
      </c>
      <c r="U20" s="4">
        <v>43326</v>
      </c>
      <c r="V20" s="5">
        <v>8553121546</v>
      </c>
      <c r="W20" s="6" t="s">
        <v>105</v>
      </c>
      <c r="X20" s="5" t="s">
        <v>51</v>
      </c>
      <c r="Y20" s="6" t="s">
        <v>50</v>
      </c>
      <c r="Z20" s="5" t="s">
        <v>62</v>
      </c>
      <c r="AA20" s="6" t="s">
        <v>61</v>
      </c>
      <c r="AB20" s="7">
        <v>0.23650670000000001</v>
      </c>
      <c r="AD20" s="8"/>
      <c r="AF20" s="8"/>
      <c r="AG20" s="8"/>
    </row>
    <row r="21" spans="1:33" x14ac:dyDescent="0.2">
      <c r="A21" s="12">
        <v>5065</v>
      </c>
      <c r="B21" s="13" t="s">
        <v>35</v>
      </c>
      <c r="C21" s="13">
        <v>43337</v>
      </c>
      <c r="D21" s="5">
        <v>10</v>
      </c>
      <c r="E21" s="6" t="s">
        <v>68</v>
      </c>
      <c r="F21" s="5" t="s">
        <v>104</v>
      </c>
      <c r="G21" s="6" t="s">
        <v>103</v>
      </c>
      <c r="H21" s="5" t="str">
        <f>"000175"</f>
        <v>000175</v>
      </c>
      <c r="I21" s="4">
        <v>42776</v>
      </c>
      <c r="J21" s="5" t="str">
        <f>"000282"</f>
        <v>000282</v>
      </c>
      <c r="K21" s="4">
        <v>42818</v>
      </c>
      <c r="L21" s="5" t="str">
        <f>"000934"</f>
        <v>000934</v>
      </c>
      <c r="M21" s="4">
        <v>42825</v>
      </c>
      <c r="N21" s="5">
        <v>17</v>
      </c>
      <c r="O21" s="5" t="str">
        <f>"003120"</f>
        <v>003120</v>
      </c>
      <c r="P21" s="4">
        <v>42900</v>
      </c>
      <c r="Q21" s="7">
        <v>9.8551699999999993</v>
      </c>
      <c r="R21" s="7">
        <v>0.31522</v>
      </c>
      <c r="S21" s="7">
        <v>9.5399499999999993</v>
      </c>
      <c r="T21" s="5">
        <v>180</v>
      </c>
      <c r="U21" s="4">
        <v>43337</v>
      </c>
      <c r="V21" s="5">
        <v>9980915550</v>
      </c>
      <c r="W21" s="6" t="s">
        <v>64</v>
      </c>
      <c r="X21" s="5" t="s">
        <v>36</v>
      </c>
      <c r="Y21" s="6" t="s">
        <v>37</v>
      </c>
      <c r="Z21" s="5" t="s">
        <v>62</v>
      </c>
      <c r="AA21" s="6" t="s">
        <v>61</v>
      </c>
      <c r="AB21" s="7">
        <v>9.8551699999999992E-2</v>
      </c>
      <c r="AD21" s="8"/>
      <c r="AF21" s="8"/>
      <c r="AG21" s="8"/>
    </row>
    <row r="22" spans="1:33" x14ac:dyDescent="0.2">
      <c r="A22" s="12">
        <v>5164</v>
      </c>
      <c r="B22" s="13" t="s">
        <v>43</v>
      </c>
      <c r="C22" s="13">
        <v>43346</v>
      </c>
      <c r="D22" s="5">
        <v>10</v>
      </c>
      <c r="E22" s="6" t="s">
        <v>68</v>
      </c>
      <c r="F22" s="5" t="s">
        <v>102</v>
      </c>
      <c r="G22" s="6" t="s">
        <v>101</v>
      </c>
      <c r="H22" s="5" t="str">
        <f>"000003"</f>
        <v>000003</v>
      </c>
      <c r="I22" s="4">
        <v>43033</v>
      </c>
      <c r="J22" s="5" t="str">
        <f>"000012"</f>
        <v>000012</v>
      </c>
      <c r="K22" s="4">
        <v>43067</v>
      </c>
      <c r="L22" s="5" t="str">
        <f>"000012"</f>
        <v>000012</v>
      </c>
      <c r="M22" s="4">
        <v>43067</v>
      </c>
      <c r="N22" s="5">
        <v>17</v>
      </c>
      <c r="O22" s="5" t="str">
        <f>"009881"</f>
        <v>009881</v>
      </c>
      <c r="P22" s="4">
        <v>43152</v>
      </c>
      <c r="Q22" s="7">
        <v>8.7185299999999994</v>
      </c>
      <c r="R22" s="7">
        <v>0.18310000000000001</v>
      </c>
      <c r="S22" s="7">
        <v>8.5354299999999999</v>
      </c>
      <c r="T22" s="5">
        <v>186</v>
      </c>
      <c r="U22" s="4">
        <v>43346</v>
      </c>
      <c r="V22" s="5">
        <v>9341423529</v>
      </c>
      <c r="W22" s="6" t="s">
        <v>100</v>
      </c>
      <c r="X22" s="5" t="s">
        <v>46</v>
      </c>
      <c r="Y22" s="6" t="s">
        <v>47</v>
      </c>
      <c r="Z22" s="5" t="s">
        <v>33</v>
      </c>
      <c r="AA22" s="6" t="s">
        <v>34</v>
      </c>
      <c r="AB22" s="7">
        <f>Q22/100</f>
        <v>8.7185299999999993E-2</v>
      </c>
      <c r="AD22" s="8"/>
      <c r="AF22" s="8"/>
      <c r="AG22" s="8"/>
    </row>
    <row r="23" spans="1:33" x14ac:dyDescent="0.2">
      <c r="A23" s="12">
        <v>5594</v>
      </c>
      <c r="B23" s="13" t="s">
        <v>43</v>
      </c>
      <c r="C23" s="13">
        <v>43370</v>
      </c>
      <c r="D23" s="5">
        <v>10</v>
      </c>
      <c r="E23" s="6" t="s">
        <v>68</v>
      </c>
      <c r="F23" s="5" t="s">
        <v>99</v>
      </c>
      <c r="G23" s="6" t="s">
        <v>98</v>
      </c>
      <c r="H23" s="5" t="str">
        <f>"000078"</f>
        <v>000078</v>
      </c>
      <c r="I23" s="4">
        <v>42895</v>
      </c>
      <c r="J23" s="5" t="str">
        <f>"000030"</f>
        <v>000030</v>
      </c>
      <c r="K23" s="4">
        <v>43085</v>
      </c>
      <c r="L23" s="5" t="str">
        <f>"000069"</f>
        <v>000069</v>
      </c>
      <c r="M23" s="4">
        <v>43095</v>
      </c>
      <c r="N23" s="5">
        <v>17</v>
      </c>
      <c r="O23" s="5" t="str">
        <f>"005950"</f>
        <v>005950</v>
      </c>
      <c r="P23" s="4">
        <v>43368</v>
      </c>
      <c r="Q23" s="7">
        <v>8.9011200000000006</v>
      </c>
      <c r="R23" s="7">
        <v>0.18692</v>
      </c>
      <c r="S23" s="7">
        <v>8.7141999999999999</v>
      </c>
      <c r="T23" s="5">
        <v>218</v>
      </c>
      <c r="U23" s="4">
        <v>43370</v>
      </c>
      <c r="V23" s="5">
        <v>9844317136</v>
      </c>
      <c r="W23" s="6" t="s">
        <v>97</v>
      </c>
      <c r="X23" s="5" t="s">
        <v>44</v>
      </c>
      <c r="Y23" s="6" t="s">
        <v>45</v>
      </c>
      <c r="Z23" s="5" t="s">
        <v>62</v>
      </c>
      <c r="AA23" s="6" t="s">
        <v>61</v>
      </c>
      <c r="AB23" s="7">
        <f>Q23/100</f>
        <v>8.9011200000000013E-2</v>
      </c>
      <c r="AD23" s="8"/>
      <c r="AF23" s="8"/>
      <c r="AG23" s="8"/>
    </row>
    <row r="24" spans="1:33" x14ac:dyDescent="0.2">
      <c r="A24" s="12">
        <v>5916</v>
      </c>
      <c r="B24" s="13" t="s">
        <v>52</v>
      </c>
      <c r="C24" s="13">
        <v>43385</v>
      </c>
      <c r="D24" s="5">
        <v>10</v>
      </c>
      <c r="E24" s="6" t="s">
        <v>68</v>
      </c>
      <c r="F24" s="5" t="s">
        <v>96</v>
      </c>
      <c r="G24" s="6" t="s">
        <v>95</v>
      </c>
      <c r="H24" s="5" t="str">
        <f>"000032"</f>
        <v>000032</v>
      </c>
      <c r="I24" s="4">
        <v>42510</v>
      </c>
      <c r="J24" s="5" t="str">
        <f>"000008"</f>
        <v>000008</v>
      </c>
      <c r="K24" s="4">
        <v>42853</v>
      </c>
      <c r="L24" s="5" t="str">
        <f>"000033"</f>
        <v>000033</v>
      </c>
      <c r="M24" s="4">
        <v>42853</v>
      </c>
      <c r="N24" s="5">
        <v>16</v>
      </c>
      <c r="O24" s="5" t="str">
        <f>"006064"</f>
        <v>006064</v>
      </c>
      <c r="P24" s="4">
        <v>43374</v>
      </c>
      <c r="Q24" s="7">
        <v>35.878549999999997</v>
      </c>
      <c r="R24" s="7">
        <v>2.5950199999999999</v>
      </c>
      <c r="S24" s="7">
        <v>33.283529999999999</v>
      </c>
      <c r="T24" s="5">
        <v>230</v>
      </c>
      <c r="U24" s="4">
        <v>43385</v>
      </c>
      <c r="V24" s="5">
        <v>9845818296</v>
      </c>
      <c r="W24" s="6" t="s">
        <v>94</v>
      </c>
      <c r="X24" s="5" t="s">
        <v>51</v>
      </c>
      <c r="Y24" s="6" t="s">
        <v>50</v>
      </c>
      <c r="Z24" s="5" t="s">
        <v>62</v>
      </c>
      <c r="AA24" s="6" t="s">
        <v>61</v>
      </c>
      <c r="AB24" s="7">
        <f>Q24/100</f>
        <v>0.35878549999999998</v>
      </c>
      <c r="AD24" s="8"/>
      <c r="AF24" s="8"/>
      <c r="AG24" s="8"/>
    </row>
    <row r="25" spans="1:33" x14ac:dyDescent="0.2">
      <c r="A25" s="12">
        <v>5917</v>
      </c>
      <c r="B25" s="13" t="s">
        <v>52</v>
      </c>
      <c r="C25" s="13">
        <v>43385</v>
      </c>
      <c r="D25" s="5">
        <v>10</v>
      </c>
      <c r="E25" s="6" t="s">
        <v>68</v>
      </c>
      <c r="F25" s="5" t="s">
        <v>93</v>
      </c>
      <c r="G25" s="6" t="s">
        <v>92</v>
      </c>
      <c r="H25" s="5" t="str">
        <f>"000001"</f>
        <v>000001</v>
      </c>
      <c r="I25" s="4">
        <v>42541</v>
      </c>
      <c r="J25" s="5" t="str">
        <f>"000063"</f>
        <v>000063</v>
      </c>
      <c r="K25" s="4">
        <v>43301</v>
      </c>
      <c r="L25" s="5" t="str">
        <f>"000063"</f>
        <v>000063</v>
      </c>
      <c r="M25" s="4">
        <v>43301</v>
      </c>
      <c r="N25" s="5">
        <v>17</v>
      </c>
      <c r="O25" s="5" t="str">
        <f>"006335"</f>
        <v>006335</v>
      </c>
      <c r="P25" s="4">
        <v>43380</v>
      </c>
      <c r="Q25" s="7">
        <v>75.621780000000001</v>
      </c>
      <c r="R25" s="7">
        <v>4.5519400000000001</v>
      </c>
      <c r="S25" s="7">
        <v>71.069839999999999</v>
      </c>
      <c r="T25" s="5">
        <v>232</v>
      </c>
      <c r="U25" s="4">
        <v>43385</v>
      </c>
      <c r="V25" s="5">
        <v>9845399599</v>
      </c>
      <c r="W25" s="6" t="s">
        <v>91</v>
      </c>
      <c r="X25" s="5" t="s">
        <v>29</v>
      </c>
      <c r="Y25" s="6" t="s">
        <v>30</v>
      </c>
      <c r="Z25" s="5" t="s">
        <v>31</v>
      </c>
      <c r="AA25" s="6" t="s">
        <v>32</v>
      </c>
      <c r="AB25" s="7">
        <f>Q25/100</f>
        <v>0.75621780000000005</v>
      </c>
      <c r="AD25" s="8"/>
      <c r="AF25" s="8"/>
      <c r="AG25" s="8"/>
    </row>
    <row r="26" spans="1:33" x14ac:dyDescent="0.2">
      <c r="A26" s="12">
        <v>6478</v>
      </c>
      <c r="B26" s="13" t="s">
        <v>52</v>
      </c>
      <c r="C26" s="13">
        <v>43389</v>
      </c>
      <c r="D26" s="5">
        <v>10</v>
      </c>
      <c r="E26" s="6" t="s">
        <v>68</v>
      </c>
      <c r="F26" s="5" t="s">
        <v>90</v>
      </c>
      <c r="G26" s="6" t="s">
        <v>89</v>
      </c>
      <c r="H26" s="5" t="str">
        <f>"000129"</f>
        <v>000129</v>
      </c>
      <c r="I26" s="4">
        <v>43186</v>
      </c>
      <c r="J26" s="5" t="str">
        <f>"000040"</f>
        <v>000040</v>
      </c>
      <c r="K26" s="4">
        <v>43333</v>
      </c>
      <c r="L26" s="5" t="str">
        <f>"000078"</f>
        <v>000078</v>
      </c>
      <c r="M26" s="4">
        <v>43337</v>
      </c>
      <c r="N26" s="5">
        <v>18</v>
      </c>
      <c r="O26" s="5" t="str">
        <f>"006633"</f>
        <v>006633</v>
      </c>
      <c r="P26" s="4">
        <v>43385</v>
      </c>
      <c r="Q26" s="7">
        <v>846.98030000000006</v>
      </c>
      <c r="R26" s="7">
        <v>36.42015</v>
      </c>
      <c r="S26" s="7">
        <v>810.56015000000002</v>
      </c>
      <c r="T26" s="5">
        <v>235</v>
      </c>
      <c r="U26" s="4">
        <v>43389</v>
      </c>
      <c r="V26" s="5">
        <v>9880734198</v>
      </c>
      <c r="W26" s="6" t="s">
        <v>88</v>
      </c>
      <c r="X26" s="5" t="s">
        <v>29</v>
      </c>
      <c r="Y26" s="6" t="s">
        <v>30</v>
      </c>
      <c r="Z26" s="5" t="s">
        <v>62</v>
      </c>
      <c r="AA26" s="6" t="s">
        <v>61</v>
      </c>
      <c r="AB26" s="7">
        <f>Q26/100</f>
        <v>8.4698030000000006</v>
      </c>
      <c r="AD26" s="8"/>
      <c r="AF26" s="8"/>
      <c r="AG26" s="8"/>
    </row>
    <row r="27" spans="1:33" x14ac:dyDescent="0.2">
      <c r="A27" s="12">
        <v>6975</v>
      </c>
      <c r="B27" s="13" t="s">
        <v>52</v>
      </c>
      <c r="C27" s="13">
        <v>43403</v>
      </c>
      <c r="D27" s="5">
        <v>10</v>
      </c>
      <c r="E27" s="6" t="s">
        <v>68</v>
      </c>
      <c r="F27" s="5" t="s">
        <v>87</v>
      </c>
      <c r="G27" s="6" t="s">
        <v>86</v>
      </c>
      <c r="H27" s="5" t="str">
        <f>"000213"</f>
        <v>000213</v>
      </c>
      <c r="I27" s="4">
        <v>42802</v>
      </c>
      <c r="J27" s="5" t="str">
        <f>"000005"</f>
        <v>000005</v>
      </c>
      <c r="K27" s="4">
        <v>42993</v>
      </c>
      <c r="L27" s="5" t="str">
        <f>"000018"</f>
        <v>000018</v>
      </c>
      <c r="M27" s="4">
        <v>42993</v>
      </c>
      <c r="N27" s="5">
        <v>17</v>
      </c>
      <c r="O27" s="5" t="str">
        <f>"006955"</f>
        <v>006955</v>
      </c>
      <c r="P27" s="4">
        <v>43399</v>
      </c>
      <c r="Q27" s="7">
        <v>4.5410399999999997</v>
      </c>
      <c r="R27" s="7">
        <v>0.18618000000000001</v>
      </c>
      <c r="S27" s="7">
        <v>4.3548600000000004</v>
      </c>
      <c r="T27" s="5">
        <v>253</v>
      </c>
      <c r="U27" s="4">
        <v>43403</v>
      </c>
      <c r="V27" s="5">
        <v>9845169003</v>
      </c>
      <c r="W27" s="6" t="s">
        <v>85</v>
      </c>
      <c r="X27" s="5" t="s">
        <v>36</v>
      </c>
      <c r="Y27" s="6" t="s">
        <v>37</v>
      </c>
      <c r="Z27" s="5" t="s">
        <v>62</v>
      </c>
      <c r="AA27" s="6" t="s">
        <v>61</v>
      </c>
      <c r="AB27" s="7">
        <f>Q27/100</f>
        <v>4.5410399999999997E-2</v>
      </c>
      <c r="AD27" s="8"/>
      <c r="AF27" s="8"/>
      <c r="AG27" s="8"/>
    </row>
    <row r="28" spans="1:33" x14ac:dyDescent="0.2">
      <c r="A28" s="12">
        <v>7423</v>
      </c>
      <c r="B28" s="13" t="s">
        <v>48</v>
      </c>
      <c r="C28" s="13">
        <v>43432</v>
      </c>
      <c r="D28" s="5">
        <v>10</v>
      </c>
      <c r="E28" s="6" t="s">
        <v>68</v>
      </c>
      <c r="F28" s="5" t="s">
        <v>84</v>
      </c>
      <c r="G28" s="6" t="s">
        <v>83</v>
      </c>
      <c r="H28" s="5" t="str">
        <f>"000008"</f>
        <v>000008</v>
      </c>
      <c r="I28" s="4">
        <v>42095</v>
      </c>
      <c r="J28" s="5" t="str">
        <f>"000247"</f>
        <v>000247</v>
      </c>
      <c r="K28" s="4">
        <v>42369</v>
      </c>
      <c r="L28" s="5" t="str">
        <f>"000424"</f>
        <v>000424</v>
      </c>
      <c r="M28" s="4">
        <v>42369</v>
      </c>
      <c r="N28" s="5">
        <v>15</v>
      </c>
      <c r="O28" s="5" t="str">
        <f>"000087"</f>
        <v>000087</v>
      </c>
      <c r="P28" s="4">
        <v>42831</v>
      </c>
      <c r="Q28" s="7">
        <v>505.45940000000002</v>
      </c>
      <c r="R28" s="7">
        <v>31.943300000000001</v>
      </c>
      <c r="S28" s="7">
        <v>473.51609999999999</v>
      </c>
      <c r="T28" s="5">
        <v>278</v>
      </c>
      <c r="U28" s="4">
        <v>43432</v>
      </c>
      <c r="V28" s="5">
        <v>9844010737</v>
      </c>
      <c r="W28" s="6" t="s">
        <v>82</v>
      </c>
      <c r="X28" s="5" t="s">
        <v>81</v>
      </c>
      <c r="Y28" s="6" t="s">
        <v>80</v>
      </c>
      <c r="Z28" s="5" t="s">
        <v>79</v>
      </c>
      <c r="AA28" s="6" t="s">
        <v>78</v>
      </c>
      <c r="AB28" s="7">
        <f>Q28/100</f>
        <v>5.0545939999999998</v>
      </c>
      <c r="AD28" s="8"/>
      <c r="AF28" s="8"/>
      <c r="AG28" s="8"/>
    </row>
    <row r="29" spans="1:33" x14ac:dyDescent="0.2">
      <c r="A29" s="12">
        <v>7457</v>
      </c>
      <c r="B29" s="13" t="s">
        <v>49</v>
      </c>
      <c r="C29" s="13">
        <v>43437</v>
      </c>
      <c r="D29" s="5">
        <v>10</v>
      </c>
      <c r="E29" s="6" t="s">
        <v>68</v>
      </c>
      <c r="F29" s="5" t="s">
        <v>77</v>
      </c>
      <c r="G29" s="6" t="s">
        <v>76</v>
      </c>
      <c r="H29" s="5" t="str">
        <f>"000264"</f>
        <v>000264</v>
      </c>
      <c r="I29" s="4">
        <v>42825</v>
      </c>
      <c r="J29" s="5" t="str">
        <f>"000022"</f>
        <v>000022</v>
      </c>
      <c r="K29" s="4">
        <v>42886</v>
      </c>
      <c r="L29" s="5" t="str">
        <f>"000078"</f>
        <v>000078</v>
      </c>
      <c r="M29" s="4">
        <v>42886</v>
      </c>
      <c r="N29" s="5">
        <v>17</v>
      </c>
      <c r="O29" s="5" t="str">
        <f>"007448"</f>
        <v>007448</v>
      </c>
      <c r="P29" s="4">
        <v>43421</v>
      </c>
      <c r="Q29" s="7">
        <v>17.904530000000001</v>
      </c>
      <c r="R29" s="7">
        <v>1.24437</v>
      </c>
      <c r="S29" s="7">
        <v>16.660160000000001</v>
      </c>
      <c r="T29" s="5">
        <v>279</v>
      </c>
      <c r="U29" s="4">
        <v>43437</v>
      </c>
      <c r="V29" s="5">
        <v>9448956136</v>
      </c>
      <c r="W29" s="6" t="s">
        <v>75</v>
      </c>
      <c r="X29" s="5" t="s">
        <v>36</v>
      </c>
      <c r="Y29" s="6" t="s">
        <v>37</v>
      </c>
      <c r="Z29" s="5" t="s">
        <v>62</v>
      </c>
      <c r="AA29" s="6" t="s">
        <v>61</v>
      </c>
      <c r="AB29" s="7">
        <f>Q29/100</f>
        <v>0.17904530000000002</v>
      </c>
      <c r="AD29" s="8"/>
      <c r="AF29" s="8"/>
      <c r="AG29" s="8"/>
    </row>
    <row r="30" spans="1:33" x14ac:dyDescent="0.2">
      <c r="A30" s="12">
        <v>7458</v>
      </c>
      <c r="B30" s="13" t="s">
        <v>49</v>
      </c>
      <c r="C30" s="13">
        <v>43437</v>
      </c>
      <c r="D30" s="5">
        <v>10</v>
      </c>
      <c r="E30" s="6" t="s">
        <v>68</v>
      </c>
      <c r="F30" s="5" t="s">
        <v>74</v>
      </c>
      <c r="G30" s="6" t="s">
        <v>73</v>
      </c>
      <c r="H30" s="5" t="str">
        <f>"000218"</f>
        <v>000218</v>
      </c>
      <c r="I30" s="4">
        <v>42807</v>
      </c>
      <c r="J30" s="5" t="str">
        <f>"000082"</f>
        <v>000082</v>
      </c>
      <c r="K30" s="4">
        <v>42866</v>
      </c>
      <c r="L30" s="5" t="str">
        <f>"000082"</f>
        <v>000082</v>
      </c>
      <c r="M30" s="4">
        <v>42886</v>
      </c>
      <c r="N30" s="5">
        <v>17</v>
      </c>
      <c r="O30" s="5" t="str">
        <f>"007450"</f>
        <v>007450</v>
      </c>
      <c r="P30" s="4">
        <v>43421</v>
      </c>
      <c r="Q30" s="7">
        <v>14.32714</v>
      </c>
      <c r="R30" s="7">
        <v>1.0602100000000001</v>
      </c>
      <c r="S30" s="7">
        <v>13.26693</v>
      </c>
      <c r="T30" s="5">
        <v>279</v>
      </c>
      <c r="U30" s="4">
        <v>43437</v>
      </c>
      <c r="V30" s="5">
        <v>9972302032</v>
      </c>
      <c r="W30" s="6" t="s">
        <v>72</v>
      </c>
      <c r="X30" s="5" t="s">
        <v>36</v>
      </c>
      <c r="Y30" s="6" t="s">
        <v>37</v>
      </c>
      <c r="Z30" s="5" t="s">
        <v>62</v>
      </c>
      <c r="AA30" s="6" t="s">
        <v>61</v>
      </c>
      <c r="AB30" s="7">
        <f>Q30/100</f>
        <v>0.14327139999999999</v>
      </c>
      <c r="AD30" s="8"/>
      <c r="AF30" s="8"/>
      <c r="AG30" s="8"/>
    </row>
    <row r="31" spans="1:33" x14ac:dyDescent="0.2">
      <c r="A31" s="12">
        <v>7949</v>
      </c>
      <c r="B31" s="13" t="s">
        <v>49</v>
      </c>
      <c r="C31" s="13">
        <v>43455</v>
      </c>
      <c r="D31" s="5">
        <v>10</v>
      </c>
      <c r="E31" s="6" t="s">
        <v>68</v>
      </c>
      <c r="F31" s="5" t="s">
        <v>71</v>
      </c>
      <c r="G31" s="6" t="s">
        <v>70</v>
      </c>
      <c r="H31" s="5" t="str">
        <f>"000021"</f>
        <v>000021</v>
      </c>
      <c r="I31" s="4">
        <v>42613</v>
      </c>
      <c r="J31" s="5" t="str">
        <f>"000021"</f>
        <v>000021</v>
      </c>
      <c r="K31" s="4">
        <v>42865</v>
      </c>
      <c r="L31" s="5" t="str">
        <f>"000113"</f>
        <v>000113</v>
      </c>
      <c r="M31" s="4">
        <v>42886</v>
      </c>
      <c r="N31" s="5">
        <v>16</v>
      </c>
      <c r="O31" s="5" t="str">
        <f>"007708"</f>
        <v>007708</v>
      </c>
      <c r="P31" s="4">
        <v>43441</v>
      </c>
      <c r="Q31" s="7">
        <v>4.7962899999999999</v>
      </c>
      <c r="R31" s="7">
        <v>0.31777</v>
      </c>
      <c r="S31" s="7">
        <v>4.4785199999999996</v>
      </c>
      <c r="T31" s="5">
        <v>301</v>
      </c>
      <c r="U31" s="4">
        <v>43455</v>
      </c>
      <c r="V31" s="5">
        <v>9845381294</v>
      </c>
      <c r="W31" s="6" t="s">
        <v>69</v>
      </c>
      <c r="X31" s="5" t="s">
        <v>36</v>
      </c>
      <c r="Y31" s="6" t="s">
        <v>37</v>
      </c>
      <c r="Z31" s="5" t="s">
        <v>62</v>
      </c>
      <c r="AA31" s="6" t="s">
        <v>61</v>
      </c>
      <c r="AB31" s="7">
        <f>Q31/100</f>
        <v>4.7962900000000003E-2</v>
      </c>
      <c r="AD31" s="8"/>
      <c r="AF31" s="8"/>
      <c r="AG31" s="8"/>
    </row>
    <row r="32" spans="1:33" x14ac:dyDescent="0.2">
      <c r="A32" s="12">
        <v>7950</v>
      </c>
      <c r="B32" s="13" t="s">
        <v>49</v>
      </c>
      <c r="C32" s="13">
        <v>43455</v>
      </c>
      <c r="D32" s="5">
        <v>10</v>
      </c>
      <c r="E32" s="6" t="s">
        <v>68</v>
      </c>
      <c r="F32" s="5" t="s">
        <v>67</v>
      </c>
      <c r="G32" s="6" t="s">
        <v>66</v>
      </c>
      <c r="H32" s="5" t="str">
        <f>"000002"</f>
        <v>000002</v>
      </c>
      <c r="I32" s="4">
        <v>42442</v>
      </c>
      <c r="J32" s="5" t="str">
        <f>"000029"</f>
        <v>000029</v>
      </c>
      <c r="K32" s="4">
        <v>42866</v>
      </c>
      <c r="L32" s="5" t="str">
        <f>"000083"</f>
        <v>000083</v>
      </c>
      <c r="M32" s="4">
        <v>42886</v>
      </c>
      <c r="N32" s="5">
        <v>17</v>
      </c>
      <c r="O32" s="5" t="str">
        <f>"007722"</f>
        <v>007722</v>
      </c>
      <c r="P32" s="4">
        <v>43441</v>
      </c>
      <c r="Q32" s="7">
        <v>14.36341</v>
      </c>
      <c r="R32" s="7">
        <v>1.06288</v>
      </c>
      <c r="S32" s="7">
        <v>13.30053</v>
      </c>
      <c r="T32" s="5">
        <v>301</v>
      </c>
      <c r="U32" s="4">
        <v>43455</v>
      </c>
      <c r="V32" s="5">
        <v>9880504095</v>
      </c>
      <c r="W32" s="6" t="s">
        <v>65</v>
      </c>
      <c r="X32" s="5" t="s">
        <v>36</v>
      </c>
      <c r="Y32" s="6" t="s">
        <v>37</v>
      </c>
      <c r="Z32" s="5" t="s">
        <v>62</v>
      </c>
      <c r="AA32" s="6" t="s">
        <v>61</v>
      </c>
      <c r="AB32" s="7">
        <f>Q32/100</f>
        <v>0.14363409999999999</v>
      </c>
      <c r="AD32" s="8"/>
      <c r="AF32" s="8"/>
      <c r="AG3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2019-01-14T10:15:51Z</dcterms:modified>
</cp:coreProperties>
</file>