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</calcChain>
</file>

<file path=xl/sharedStrings.xml><?xml version="1.0" encoding="utf-8"?>
<sst xmlns="http://schemas.openxmlformats.org/spreadsheetml/2006/main" count="217" uniqueCount="100">
  <si>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</si>
  <si>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</si>
  <si>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</si>
  <si>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</si>
  <si>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</si>
  <si>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</si>
  <si>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</si>
  <si>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</si>
  <si>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</si>
  <si>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</si>
  <si>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</si>
  <si>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</si>
  <si>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</si>
  <si>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</si>
  <si>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</si>
  <si>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</si>
  <si>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</si>
  <si>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</si>
  <si>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</si>
  <si>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</si>
  <si>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</si>
  <si>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</si>
  <si>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</si>
  <si>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</si>
  <si>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</si>
  <si>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</si>
  <si>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</si>
  <si>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</si>
  <si>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</si>
  <si>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</si>
  <si>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</si>
  <si>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</si>
  <si>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</si>
  <si>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</si>
  <si>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</si>
  <si>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</si>
  <si>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</si>
  <si>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</si>
  <si>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</si>
  <si>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</si>
  <si>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</si>
  <si>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April</t>
  </si>
  <si>
    <t>M.S. Venkatesh</t>
  </si>
  <si>
    <t>ddo199</t>
  </si>
  <si>
    <t xml:space="preserve"> Assistant Executive Engineer Rajajinagar West Zone</t>
  </si>
  <si>
    <t>A. Vijaykumar</t>
  </si>
  <si>
    <t>Emergency work in ward No. 101.  (Providing wooden storage racks for library building in ward No 10 Kamakshipalya (part-B)</t>
  </si>
  <si>
    <t>101-14-000011</t>
  </si>
  <si>
    <t>Kamakshipalya</t>
  </si>
  <si>
    <t>B.N. Naveen kumar</t>
  </si>
  <si>
    <t>Improvements to drain at 11th  cross and surrounding  area in  kamakshipalya  in  ward no 101</t>
  </si>
  <si>
    <t>101-16-000005</t>
  </si>
  <si>
    <t>Improvements to drain at 7th main and surrounding area kamakshipalya  in  ward no 101</t>
  </si>
  <si>
    <t>101-16-000007</t>
  </si>
  <si>
    <t>Improvements to drain at 6th main and  surrounding  area in  kamakshipalya  in  ward no 101</t>
  </si>
  <si>
    <t>101-16-000006</t>
  </si>
  <si>
    <t>KRIDL</t>
  </si>
  <si>
    <t>Providing drinking water works in Ward No  101   in Rajajinagar Division</t>
  </si>
  <si>
    <t>101-17-000017</t>
  </si>
  <si>
    <t>Channakrishna P</t>
  </si>
  <si>
    <t>Emergency  works in ward no 101 ( Drilling of borewell and pipeline in kamakshipalya village and surrounding ares in ward no. 101)</t>
  </si>
  <si>
    <t>101-16-000004</t>
  </si>
  <si>
    <t>18per - Works (Bhagyajyothi, Sooru / Neeru Yojane and General) (54 Lakhs / New Wards)</t>
  </si>
  <si>
    <t>P1878</t>
  </si>
  <si>
    <t>Drilling of borwell and errection of pump and motor at A K colony Karekallu in ward no-101 Kamakshipalaya</t>
  </si>
  <si>
    <t>101-18-000017</t>
  </si>
  <si>
    <t>Providing RCC drain and CC road at 1st cross A K colony Karekallu in ward no-101 Kamakshipalaya</t>
  </si>
  <si>
    <t>101-18-000014</t>
  </si>
  <si>
    <t>Providing RCC drain and CC road at 1st A cross 2nd cross and surrounding area at A K colony Karekallu in ward no-101 Kamakshipalaya</t>
  </si>
  <si>
    <t>101-18-000013</t>
  </si>
  <si>
    <t>Providing RCC drain at shree ramanagara main road in ward no-101 Kamakshipalaya</t>
  </si>
  <si>
    <t>101-18-000016</t>
  </si>
  <si>
    <t>Providing RCC drain and CC road at A K behind govt school in ward no-101 Kamakshipalaya</t>
  </si>
  <si>
    <t>101-18-000015</t>
  </si>
  <si>
    <t xml:space="preserve">Construction of watchman shed at banyan tree Park in Ward No.101 </t>
  </si>
  <si>
    <t>101-14-000016</t>
  </si>
  <si>
    <t>M. Ramesh</t>
  </si>
  <si>
    <t>Providing tractor and labour for removal of silt and debries in ward no 101</t>
  </si>
  <si>
    <t>101-16-000009</t>
  </si>
  <si>
    <t>P. Jayakumar</t>
  </si>
  <si>
    <t>Emergency work in ward No. 101. (Providing wooden storage racks for library building in ward No 10 Kamakshipalya (part-B)</t>
  </si>
  <si>
    <t>S. Ravikumar</t>
  </si>
  <si>
    <t>Shree Bharathi Electricals</t>
  </si>
  <si>
    <t>Annual Operation And maintenance Of Street Lights at Kamakshipalya in Ward No- 101</t>
  </si>
  <si>
    <t>101-16-000001</t>
  </si>
  <si>
    <t>Executive Engineer-2  KRIDL</t>
  </si>
  <si>
    <t>Providing and fixing of LED Street lights in Ward No 101 in Rajajinagar Division</t>
  </si>
  <si>
    <t>101-17-000018</t>
  </si>
  <si>
    <t>Water Supply New Areas</t>
  </si>
  <si>
    <t>P1802</t>
  </si>
  <si>
    <t>Channakrishna</t>
  </si>
  <si>
    <t>Drilling of Borwell and pipeline in ward no 101</t>
  </si>
  <si>
    <t>101-16-000002</t>
  </si>
  <si>
    <t>June</t>
  </si>
  <si>
    <t>Pot hole filling in ward no 101</t>
  </si>
  <si>
    <t>101-16-000008</t>
  </si>
  <si>
    <t>Assembly Constituency Development Works under BBMP</t>
  </si>
  <si>
    <t>P2201</t>
  </si>
  <si>
    <t xml:space="preserve">Asphalting to 3rd main road Meenakshinagar and road at Astagrama Layout 1st Stage and 2nd stage ward no 101 Kamakshipalya in Rajajinagar Sub-Dividion B B M P </t>
  </si>
  <si>
    <t>101-13-000033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</si>
</sst>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selection activeCell="A2" sqref="A2:XFD2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788</v>
      </c>
      <c r="B2" s="13" t="s">
        <v>41</v>
      </c>
      <c r="C2" s="13">
        <v>43217</v>
      </c>
      <c r="D2" s="5">
        <v>101</v>
      </c>
      <c r="E2" s="6" t="s">
        <v>48</v>
      </c>
      <c r="F2" s="5" t="s">
        <v>99</v>
      </c>
      <c r="G2" s="6" t="s">
        <v>98</v>
      </c>
      <c r="H2" s="5" t="str">
        <f>"000363"</f>
        <v>000363</v>
      </c>
      <c r="I2" s="4">
        <v>41339</v>
      </c>
      <c r="J2" s="5" t="str">
        <f>"000519"</f>
        <v>000519</v>
      </c>
      <c r="K2" s="4">
        <v>42223</v>
      </c>
      <c r="L2" s="5" t="str">
        <f>"000285"</f>
        <v>000285</v>
      </c>
      <c r="M2" s="4">
        <v>42247</v>
      </c>
      <c r="N2" s="5">
        <v>13</v>
      </c>
      <c r="O2" s="5" t="str">
        <f>"000500"</f>
        <v>000500</v>
      </c>
      <c r="P2" s="4">
        <v>43202</v>
      </c>
      <c r="Q2" s="7">
        <v>17.296620000000001</v>
      </c>
      <c r="R2" s="7">
        <v>2.4638300000000002</v>
      </c>
      <c r="S2" s="7">
        <v>14.832789999999999</v>
      </c>
      <c r="T2" s="5">
        <v>30</v>
      </c>
      <c r="U2" s="4">
        <v>43217</v>
      </c>
      <c r="V2" s="5">
        <v>9449863068</v>
      </c>
      <c r="W2" s="6" t="s">
        <v>56</v>
      </c>
      <c r="X2" s="5" t="s">
        <v>97</v>
      </c>
      <c r="Y2" s="6" t="s">
        <v>96</v>
      </c>
      <c r="Z2" s="5" t="s">
        <v>43</v>
      </c>
      <c r="AA2" s="6" t="s">
        <v>44</v>
      </c>
      <c r="AB2" s="7">
        <v>0.17296620000000001</v>
      </c>
      <c r="AD2" s="8"/>
      <c r="AF2" s="8"/>
      <c r="AG2" s="8"/>
    </row>
    <row r="3" spans="1:33" x14ac:dyDescent="0.2">
      <c r="A3" s="12">
        <v>1544</v>
      </c>
      <c r="B3" s="13" t="s">
        <v>33</v>
      </c>
      <c r="C3" s="13">
        <v>43251</v>
      </c>
      <c r="D3" s="5">
        <v>101</v>
      </c>
      <c r="E3" s="6" t="s">
        <v>48</v>
      </c>
      <c r="F3" s="5" t="s">
        <v>95</v>
      </c>
      <c r="G3" s="6" t="s">
        <v>94</v>
      </c>
      <c r="H3" s="5" t="str">
        <f>"000119"</f>
        <v>000119</v>
      </c>
      <c r="I3" s="4">
        <v>42483</v>
      </c>
      <c r="J3" s="5" t="str">
        <f>"000078"</f>
        <v>000078</v>
      </c>
      <c r="K3" s="4">
        <v>42613</v>
      </c>
      <c r="L3" s="5" t="str">
        <f>"000350"</f>
        <v>000350</v>
      </c>
      <c r="M3" s="4">
        <v>42613</v>
      </c>
      <c r="N3" s="5">
        <v>16</v>
      </c>
      <c r="O3" s="5" t="str">
        <f>"001706"</f>
        <v>001706</v>
      </c>
      <c r="P3" s="4">
        <v>43242</v>
      </c>
      <c r="Q3" s="7">
        <v>9.7428000000000008</v>
      </c>
      <c r="R3" s="7">
        <v>1.1797</v>
      </c>
      <c r="S3" s="7">
        <v>8.5631000000000004</v>
      </c>
      <c r="T3" s="5">
        <v>67</v>
      </c>
      <c r="U3" s="4">
        <v>43251</v>
      </c>
      <c r="V3" s="5">
        <v>9886155297</v>
      </c>
      <c r="W3" s="6" t="s">
        <v>42</v>
      </c>
      <c r="X3" s="5" t="s">
        <v>29</v>
      </c>
      <c r="Y3" s="6" t="s">
        <v>30</v>
      </c>
      <c r="Z3" s="5" t="s">
        <v>43</v>
      </c>
      <c r="AA3" s="6" t="s">
        <v>44</v>
      </c>
      <c r="AB3" s="7">
        <v>9.7428000000000015E-2</v>
      </c>
      <c r="AD3" s="8"/>
      <c r="AF3" s="8"/>
      <c r="AG3" s="8"/>
    </row>
    <row r="4" spans="1:33" x14ac:dyDescent="0.2">
      <c r="A4" s="12">
        <v>2033</v>
      </c>
      <c r="B4" s="13" t="s">
        <v>93</v>
      </c>
      <c r="C4" s="13">
        <v>43262</v>
      </c>
      <c r="D4" s="5">
        <v>101</v>
      </c>
      <c r="E4" s="6" t="s">
        <v>48</v>
      </c>
      <c r="F4" s="5" t="s">
        <v>92</v>
      </c>
      <c r="G4" s="6" t="s">
        <v>91</v>
      </c>
      <c r="H4" s="5" t="str">
        <f>"000001"</f>
        <v>000001</v>
      </c>
      <c r="I4" s="4">
        <v>42845</v>
      </c>
      <c r="J4" s="5" t="str">
        <f>"000074"</f>
        <v>000074</v>
      </c>
      <c r="K4" s="4">
        <v>42898</v>
      </c>
      <c r="L4" s="5" t="str">
        <f>"000163"</f>
        <v>000163</v>
      </c>
      <c r="M4" s="4">
        <v>42914</v>
      </c>
      <c r="N4" s="5">
        <v>16</v>
      </c>
      <c r="O4" s="5" t="str">
        <f>"002205"</f>
        <v>002205</v>
      </c>
      <c r="P4" s="4">
        <v>43257</v>
      </c>
      <c r="Q4" s="7">
        <v>8.9908000000000001</v>
      </c>
      <c r="R4" s="7">
        <v>1.16279</v>
      </c>
      <c r="S4" s="7">
        <v>7.8280099999999999</v>
      </c>
      <c r="T4" s="5">
        <v>79</v>
      </c>
      <c r="U4" s="4">
        <v>43262</v>
      </c>
      <c r="V4" s="5">
        <v>9620723191</v>
      </c>
      <c r="W4" s="6" t="s">
        <v>90</v>
      </c>
      <c r="X4" s="5" t="s">
        <v>89</v>
      </c>
      <c r="Y4" s="6" t="s">
        <v>88</v>
      </c>
      <c r="Z4" s="5" t="s">
        <v>43</v>
      </c>
      <c r="AA4" s="6" t="s">
        <v>44</v>
      </c>
      <c r="AB4" s="7">
        <v>8.9908000000000002E-2</v>
      </c>
      <c r="AD4" s="8"/>
      <c r="AF4" s="8"/>
      <c r="AG4" s="8"/>
    </row>
    <row r="5" spans="1:33" x14ac:dyDescent="0.2">
      <c r="A5" s="12">
        <v>4230</v>
      </c>
      <c r="B5" s="13" t="s">
        <v>28</v>
      </c>
      <c r="C5" s="13">
        <v>43314</v>
      </c>
      <c r="D5" s="5">
        <v>101</v>
      </c>
      <c r="E5" s="6" t="s">
        <v>48</v>
      </c>
      <c r="F5" s="5" t="s">
        <v>87</v>
      </c>
      <c r="G5" s="6" t="s">
        <v>86</v>
      </c>
      <c r="H5" s="5" t="str">
        <f>"000002"</f>
        <v>000002</v>
      </c>
      <c r="I5" s="4">
        <v>43284</v>
      </c>
      <c r="J5" s="5" t="str">
        <f>"000042"</f>
        <v>000042</v>
      </c>
      <c r="K5" s="4">
        <v>43298</v>
      </c>
      <c r="L5" s="5" t="str">
        <f>"000041"</f>
        <v>000041</v>
      </c>
      <c r="M5" s="4">
        <v>43298</v>
      </c>
      <c r="N5" s="5">
        <v>17</v>
      </c>
      <c r="O5" s="5" t="str">
        <f>"004761"</f>
        <v>004761</v>
      </c>
      <c r="P5" s="4">
        <v>43314</v>
      </c>
      <c r="Q5" s="7">
        <v>9.9900500000000001</v>
      </c>
      <c r="R5" s="7">
        <v>1.05894</v>
      </c>
      <c r="S5" s="7">
        <v>8.9311100000000003</v>
      </c>
      <c r="T5" s="5">
        <v>150</v>
      </c>
      <c r="U5" s="4">
        <v>43314</v>
      </c>
      <c r="V5" s="5">
        <v>9448084879</v>
      </c>
      <c r="W5" s="6" t="s">
        <v>85</v>
      </c>
      <c r="X5" s="5" t="s">
        <v>35</v>
      </c>
      <c r="Y5" s="6" t="s">
        <v>36</v>
      </c>
      <c r="Z5" s="5" t="s">
        <v>40</v>
      </c>
      <c r="AA5" s="6" t="s">
        <v>39</v>
      </c>
      <c r="AB5" s="7">
        <v>9.9900500000000003E-2</v>
      </c>
      <c r="AD5" s="8"/>
      <c r="AF5" s="8"/>
      <c r="AG5" s="8"/>
    </row>
    <row r="6" spans="1:33" x14ac:dyDescent="0.2">
      <c r="A6" s="12">
        <v>4519</v>
      </c>
      <c r="B6" s="13" t="s">
        <v>28</v>
      </c>
      <c r="C6" s="13">
        <v>43318</v>
      </c>
      <c r="D6" s="5">
        <v>101</v>
      </c>
      <c r="E6" s="6" t="s">
        <v>48</v>
      </c>
      <c r="F6" s="5" t="s">
        <v>84</v>
      </c>
      <c r="G6" s="6" t="s">
        <v>83</v>
      </c>
      <c r="H6" s="5" t="str">
        <f>"000018"</f>
        <v>000018</v>
      </c>
      <c r="I6" s="4">
        <v>42940</v>
      </c>
      <c r="J6" s="5" t="str">
        <f>"000086"</f>
        <v>000086</v>
      </c>
      <c r="K6" s="4">
        <v>43140</v>
      </c>
      <c r="L6" s="5" t="str">
        <f>"000114"</f>
        <v>000114</v>
      </c>
      <c r="M6" s="4">
        <v>43140</v>
      </c>
      <c r="N6" s="5">
        <v>16</v>
      </c>
      <c r="O6" s="5" t="str">
        <f>"004606"</f>
        <v>004606</v>
      </c>
      <c r="P6" s="4">
        <v>43313</v>
      </c>
      <c r="Q6" s="7">
        <v>7.78348</v>
      </c>
      <c r="R6" s="7">
        <v>0.78610999999999998</v>
      </c>
      <c r="S6" s="7">
        <v>6.9973700000000001</v>
      </c>
      <c r="T6" s="5">
        <v>157</v>
      </c>
      <c r="U6" s="4">
        <v>43318</v>
      </c>
      <c r="V6" s="5">
        <v>9448084879</v>
      </c>
      <c r="W6" s="6" t="s">
        <v>82</v>
      </c>
      <c r="X6" s="5" t="s">
        <v>31</v>
      </c>
      <c r="Y6" s="6" t="s">
        <v>32</v>
      </c>
      <c r="Z6" s="5" t="s">
        <v>40</v>
      </c>
      <c r="AA6" s="6" t="s">
        <v>39</v>
      </c>
      <c r="AB6" s="7">
        <v>7.7834799999999996E-2</v>
      </c>
      <c r="AD6" s="8"/>
      <c r="AF6" s="8"/>
      <c r="AG6" s="8"/>
    </row>
    <row r="7" spans="1:33" x14ac:dyDescent="0.2">
      <c r="A7" s="12">
        <v>4837</v>
      </c>
      <c r="B7" s="13" t="s">
        <v>28</v>
      </c>
      <c r="C7" s="13">
        <v>43326</v>
      </c>
      <c r="D7" s="5">
        <v>101</v>
      </c>
      <c r="E7" s="6" t="s">
        <v>48</v>
      </c>
      <c r="F7" s="5" t="s">
        <v>47</v>
      </c>
      <c r="G7" s="6" t="s">
        <v>80</v>
      </c>
      <c r="H7" s="5" t="str">
        <f>"000251"</f>
        <v>000251</v>
      </c>
      <c r="I7" s="4">
        <v>42461</v>
      </c>
      <c r="J7" s="5" t="str">
        <f>"000414"</f>
        <v>000414</v>
      </c>
      <c r="K7" s="4">
        <v>42154</v>
      </c>
      <c r="L7" s="5" t="str">
        <f>"000101"</f>
        <v>000101</v>
      </c>
      <c r="M7" s="4">
        <v>42154</v>
      </c>
      <c r="N7" s="5">
        <v>14</v>
      </c>
      <c r="O7" s="5" t="str">
        <f>"001158"</f>
        <v>001158</v>
      </c>
      <c r="P7" s="4">
        <v>42859</v>
      </c>
      <c r="Q7" s="7">
        <v>1.8125</v>
      </c>
      <c r="R7" s="7">
        <v>0.25879999999999997</v>
      </c>
      <c r="S7" s="7">
        <v>1.5537000000000001</v>
      </c>
      <c r="T7" s="5">
        <v>170</v>
      </c>
      <c r="U7" s="4">
        <v>43326</v>
      </c>
      <c r="V7" s="5">
        <v>9916841236</v>
      </c>
      <c r="W7" s="6" t="s">
        <v>81</v>
      </c>
      <c r="X7" s="5" t="s">
        <v>29</v>
      </c>
      <c r="Y7" s="6" t="s">
        <v>30</v>
      </c>
      <c r="Z7" s="5" t="s">
        <v>43</v>
      </c>
      <c r="AA7" s="6" t="s">
        <v>44</v>
      </c>
      <c r="AB7" s="7">
        <v>1.8124999999999999E-2</v>
      </c>
      <c r="AD7" s="8"/>
      <c r="AF7" s="8"/>
      <c r="AG7" s="8"/>
    </row>
    <row r="8" spans="1:33" x14ac:dyDescent="0.2">
      <c r="A8" s="12">
        <v>4838</v>
      </c>
      <c r="B8" s="13" t="s">
        <v>28</v>
      </c>
      <c r="C8" s="13">
        <v>43326</v>
      </c>
      <c r="D8" s="5">
        <v>101</v>
      </c>
      <c r="E8" s="6" t="s">
        <v>48</v>
      </c>
      <c r="F8" s="5" t="s">
        <v>47</v>
      </c>
      <c r="G8" s="6" t="s">
        <v>80</v>
      </c>
      <c r="H8" s="5" t="str">
        <f>"000251"</f>
        <v>000251</v>
      </c>
      <c r="I8" s="4">
        <v>42461</v>
      </c>
      <c r="J8" s="5" t="str">
        <f>"000414"</f>
        <v>000414</v>
      </c>
      <c r="K8" s="4">
        <v>42154</v>
      </c>
      <c r="L8" s="5" t="str">
        <f>"000101"</f>
        <v>000101</v>
      </c>
      <c r="M8" s="4">
        <v>42154</v>
      </c>
      <c r="N8" s="5">
        <v>14</v>
      </c>
      <c r="O8" s="5" t="str">
        <f>"001158"</f>
        <v>001158</v>
      </c>
      <c r="P8" s="4">
        <v>42859</v>
      </c>
      <c r="Q8" s="7">
        <v>1.7612000000000001</v>
      </c>
      <c r="R8" s="7">
        <v>0.25190000000000001</v>
      </c>
      <c r="S8" s="7">
        <v>1.5093000000000001</v>
      </c>
      <c r="T8" s="5">
        <v>170</v>
      </c>
      <c r="U8" s="4">
        <v>43326</v>
      </c>
      <c r="V8" s="5">
        <v>9916841236</v>
      </c>
      <c r="W8" s="6" t="s">
        <v>79</v>
      </c>
      <c r="X8" s="5" t="s">
        <v>29</v>
      </c>
      <c r="Y8" s="6" t="s">
        <v>30</v>
      </c>
      <c r="Z8" s="5" t="s">
        <v>43</v>
      </c>
      <c r="AA8" s="6" t="s">
        <v>44</v>
      </c>
      <c r="AB8" s="7">
        <v>1.7612000000000003E-2</v>
      </c>
      <c r="AD8" s="8"/>
      <c r="AF8" s="8"/>
      <c r="AG8" s="8"/>
    </row>
    <row r="9" spans="1:33" x14ac:dyDescent="0.2">
      <c r="A9" s="12">
        <v>4839</v>
      </c>
      <c r="B9" s="13" t="s">
        <v>28</v>
      </c>
      <c r="C9" s="13">
        <v>43326</v>
      </c>
      <c r="D9" s="5">
        <v>101</v>
      </c>
      <c r="E9" s="6" t="s">
        <v>48</v>
      </c>
      <c r="F9" s="5" t="s">
        <v>47</v>
      </c>
      <c r="G9" s="6" t="s">
        <v>80</v>
      </c>
      <c r="H9" s="5" t="str">
        <f>"000251"</f>
        <v>000251</v>
      </c>
      <c r="I9" s="4">
        <v>42461</v>
      </c>
      <c r="J9" s="5" t="str">
        <f>"000414"</f>
        <v>000414</v>
      </c>
      <c r="K9" s="4">
        <v>42154</v>
      </c>
      <c r="L9" s="5" t="str">
        <f>"000101"</f>
        <v>000101</v>
      </c>
      <c r="M9" s="4">
        <v>42154</v>
      </c>
      <c r="N9" s="5">
        <v>14</v>
      </c>
      <c r="O9" s="5" t="str">
        <f>"001158"</f>
        <v>001158</v>
      </c>
      <c r="P9" s="4">
        <v>42859</v>
      </c>
      <c r="Q9" s="7">
        <v>1.7110000000000001</v>
      </c>
      <c r="R9" s="7">
        <v>0.24629999999999999</v>
      </c>
      <c r="S9" s="7">
        <v>1.4646999999999999</v>
      </c>
      <c r="T9" s="5">
        <v>170</v>
      </c>
      <c r="U9" s="4">
        <v>43326</v>
      </c>
      <c r="V9" s="5">
        <v>9916841236</v>
      </c>
      <c r="W9" s="6" t="s">
        <v>79</v>
      </c>
      <c r="X9" s="5" t="s">
        <v>29</v>
      </c>
      <c r="Y9" s="6" t="s">
        <v>30</v>
      </c>
      <c r="Z9" s="5" t="s">
        <v>43</v>
      </c>
      <c r="AA9" s="6" t="s">
        <v>44</v>
      </c>
      <c r="AB9" s="7">
        <v>1.711E-2</v>
      </c>
      <c r="AD9" s="8"/>
      <c r="AF9" s="8"/>
      <c r="AG9" s="8"/>
    </row>
    <row r="10" spans="1:33" x14ac:dyDescent="0.2">
      <c r="A10" s="12">
        <v>4840</v>
      </c>
      <c r="B10" s="13" t="s">
        <v>28</v>
      </c>
      <c r="C10" s="13">
        <v>43326</v>
      </c>
      <c r="D10" s="5">
        <v>101</v>
      </c>
      <c r="E10" s="6" t="s">
        <v>48</v>
      </c>
      <c r="F10" s="5" t="s">
        <v>78</v>
      </c>
      <c r="G10" s="6" t="s">
        <v>77</v>
      </c>
      <c r="H10" s="5" t="str">
        <f>"000104"</f>
        <v>000104</v>
      </c>
      <c r="I10" s="4">
        <v>42475</v>
      </c>
      <c r="J10" s="5" t="str">
        <f>"000228"</f>
        <v>000228</v>
      </c>
      <c r="K10" s="4">
        <v>42818</v>
      </c>
      <c r="L10" s="5" t="str">
        <f>"000471"</f>
        <v>000471</v>
      </c>
      <c r="M10" s="4">
        <v>42818</v>
      </c>
      <c r="N10" s="5">
        <v>16</v>
      </c>
      <c r="O10" s="5" t="str">
        <f>"005064"</f>
        <v>005064</v>
      </c>
      <c r="P10" s="4">
        <v>43322</v>
      </c>
      <c r="Q10" s="7">
        <v>9.6872000000000007</v>
      </c>
      <c r="R10" s="7">
        <v>0.16289999999999999</v>
      </c>
      <c r="S10" s="7">
        <v>9.5243000000000002</v>
      </c>
      <c r="T10" s="5">
        <v>170</v>
      </c>
      <c r="U10" s="4">
        <v>43326</v>
      </c>
      <c r="V10" s="5">
        <v>9916841236</v>
      </c>
      <c r="W10" s="6" t="s">
        <v>76</v>
      </c>
      <c r="X10" s="5" t="s">
        <v>29</v>
      </c>
      <c r="Y10" s="6" t="s">
        <v>30</v>
      </c>
      <c r="Z10" s="5" t="s">
        <v>43</v>
      </c>
      <c r="AA10" s="6" t="s">
        <v>44</v>
      </c>
      <c r="AB10" s="7">
        <v>9.6872000000000014E-2</v>
      </c>
      <c r="AD10" s="8"/>
      <c r="AF10" s="8"/>
      <c r="AG10" s="8"/>
    </row>
    <row r="11" spans="1:33" x14ac:dyDescent="0.2">
      <c r="A11" s="12">
        <v>4841</v>
      </c>
      <c r="B11" s="13" t="s">
        <v>28</v>
      </c>
      <c r="C11" s="13">
        <v>43326</v>
      </c>
      <c r="D11" s="5">
        <v>101</v>
      </c>
      <c r="E11" s="6" t="s">
        <v>48</v>
      </c>
      <c r="F11" s="5" t="s">
        <v>75</v>
      </c>
      <c r="G11" s="6" t="s">
        <v>74</v>
      </c>
      <c r="H11" s="5" t="str">
        <f>"000229"</f>
        <v>000229</v>
      </c>
      <c r="I11" s="4">
        <v>42061</v>
      </c>
      <c r="J11" s="5" t="str">
        <f>"000058"</f>
        <v>000058</v>
      </c>
      <c r="K11" s="4">
        <v>42885</v>
      </c>
      <c r="L11" s="5" t="str">
        <f>"000112"</f>
        <v>000112</v>
      </c>
      <c r="M11" s="4">
        <v>42886</v>
      </c>
      <c r="N11" s="5">
        <v>14</v>
      </c>
      <c r="O11" s="5" t="str">
        <f>"005037"</f>
        <v>005037</v>
      </c>
      <c r="P11" s="4">
        <v>43321</v>
      </c>
      <c r="Q11" s="7">
        <v>8.8001799999999992</v>
      </c>
      <c r="R11" s="7">
        <v>1.2081999999999999</v>
      </c>
      <c r="S11" s="7">
        <v>7.5919800000000004</v>
      </c>
      <c r="T11" s="5">
        <v>171</v>
      </c>
      <c r="U11" s="4">
        <v>43326</v>
      </c>
      <c r="V11" s="5">
        <v>9731169150</v>
      </c>
      <c r="W11" s="6" t="s">
        <v>45</v>
      </c>
      <c r="X11" s="5" t="s">
        <v>29</v>
      </c>
      <c r="Y11" s="6" t="s">
        <v>30</v>
      </c>
      <c r="Z11" s="5" t="s">
        <v>43</v>
      </c>
      <c r="AA11" s="6" t="s">
        <v>44</v>
      </c>
      <c r="AB11" s="7">
        <v>8.8001799999999991E-2</v>
      </c>
      <c r="AD11" s="8"/>
      <c r="AF11" s="8"/>
      <c r="AG11" s="8"/>
    </row>
    <row r="12" spans="1:33" x14ac:dyDescent="0.2">
      <c r="A12" s="12">
        <v>5101</v>
      </c>
      <c r="B12" s="13" t="s">
        <v>28</v>
      </c>
      <c r="C12" s="13">
        <v>43337</v>
      </c>
      <c r="D12" s="5">
        <v>101</v>
      </c>
      <c r="E12" s="6" t="s">
        <v>48</v>
      </c>
      <c r="F12" s="5" t="s">
        <v>73</v>
      </c>
      <c r="G12" s="6" t="s">
        <v>72</v>
      </c>
      <c r="H12" s="5" t="str">
        <f>"000270"</f>
        <v>000270</v>
      </c>
      <c r="I12" s="4">
        <v>43220</v>
      </c>
      <c r="J12" s="5" t="str">
        <f>"000037"</f>
        <v>000037</v>
      </c>
      <c r="K12" s="4">
        <v>43292</v>
      </c>
      <c r="L12" s="5" t="str">
        <f>"000052"</f>
        <v>000052</v>
      </c>
      <c r="M12" s="4">
        <v>43293</v>
      </c>
      <c r="N12" s="5">
        <v>18</v>
      </c>
      <c r="O12" s="5" t="str">
        <f>"005222"</f>
        <v>005222</v>
      </c>
      <c r="P12" s="4">
        <v>43326</v>
      </c>
      <c r="Q12" s="7">
        <v>24.4404</v>
      </c>
      <c r="R12" s="7">
        <v>3.1528</v>
      </c>
      <c r="S12" s="7">
        <v>21.287600000000001</v>
      </c>
      <c r="T12" s="5">
        <v>181</v>
      </c>
      <c r="U12" s="4">
        <v>43337</v>
      </c>
      <c r="V12" s="5">
        <v>9449863068</v>
      </c>
      <c r="W12" s="6" t="s">
        <v>56</v>
      </c>
      <c r="X12" s="5" t="s">
        <v>63</v>
      </c>
      <c r="Y12" s="6" t="s">
        <v>62</v>
      </c>
      <c r="Z12" s="5" t="s">
        <v>43</v>
      </c>
      <c r="AA12" s="6" t="s">
        <v>44</v>
      </c>
      <c r="AB12" s="7">
        <v>0.24440400000000001</v>
      </c>
      <c r="AD12" s="8"/>
      <c r="AF12" s="8"/>
      <c r="AG12" s="8"/>
    </row>
    <row r="13" spans="1:33" x14ac:dyDescent="0.2">
      <c r="A13" s="12">
        <v>5102</v>
      </c>
      <c r="B13" s="13" t="s">
        <v>28</v>
      </c>
      <c r="C13" s="13">
        <v>43337</v>
      </c>
      <c r="D13" s="5">
        <v>101</v>
      </c>
      <c r="E13" s="6" t="s">
        <v>48</v>
      </c>
      <c r="F13" s="5" t="s">
        <v>71</v>
      </c>
      <c r="G13" s="6" t="s">
        <v>70</v>
      </c>
      <c r="H13" s="5" t="str">
        <f>"000271"</f>
        <v>000271</v>
      </c>
      <c r="I13" s="4">
        <v>43220</v>
      </c>
      <c r="J13" s="5" t="str">
        <f>"000030"</f>
        <v>000030</v>
      </c>
      <c r="K13" s="4">
        <v>43290</v>
      </c>
      <c r="L13" s="5" t="str">
        <f>"000048"</f>
        <v>000048</v>
      </c>
      <c r="M13" s="4">
        <v>43293</v>
      </c>
      <c r="N13" s="5">
        <v>18</v>
      </c>
      <c r="O13" s="5" t="str">
        <f>"005223"</f>
        <v>005223</v>
      </c>
      <c r="P13" s="4">
        <v>43326</v>
      </c>
      <c r="Q13" s="7">
        <v>47.162399999999998</v>
      </c>
      <c r="R13" s="7">
        <v>6.0839400000000001</v>
      </c>
      <c r="S13" s="7">
        <v>41.07846</v>
      </c>
      <c r="T13" s="5">
        <v>181</v>
      </c>
      <c r="U13" s="4">
        <v>43337</v>
      </c>
      <c r="V13" s="5">
        <v>9449863068</v>
      </c>
      <c r="W13" s="6" t="s">
        <v>56</v>
      </c>
      <c r="X13" s="5" t="s">
        <v>63</v>
      </c>
      <c r="Y13" s="6" t="s">
        <v>62</v>
      </c>
      <c r="Z13" s="5" t="s">
        <v>43</v>
      </c>
      <c r="AA13" s="6" t="s">
        <v>44</v>
      </c>
      <c r="AB13" s="7">
        <v>0.47162399999999999</v>
      </c>
      <c r="AD13" s="8"/>
      <c r="AF13" s="8"/>
      <c r="AG13" s="8"/>
    </row>
    <row r="14" spans="1:33" x14ac:dyDescent="0.2">
      <c r="A14" s="12">
        <v>5103</v>
      </c>
      <c r="B14" s="13" t="s">
        <v>28</v>
      </c>
      <c r="C14" s="13">
        <v>43337</v>
      </c>
      <c r="D14" s="5">
        <v>101</v>
      </c>
      <c r="E14" s="6" t="s">
        <v>48</v>
      </c>
      <c r="F14" s="5" t="s">
        <v>69</v>
      </c>
      <c r="G14" s="6" t="s">
        <v>68</v>
      </c>
      <c r="H14" s="5" t="str">
        <f>"000279"</f>
        <v>000279</v>
      </c>
      <c r="I14" s="4">
        <v>43241</v>
      </c>
      <c r="J14" s="5" t="str">
        <f>"000028"</f>
        <v>000028</v>
      </c>
      <c r="K14" s="4">
        <v>43290</v>
      </c>
      <c r="L14" s="5" t="str">
        <f>"000053"</f>
        <v>000053</v>
      </c>
      <c r="M14" s="4">
        <v>43293</v>
      </c>
      <c r="N14" s="5">
        <v>18</v>
      </c>
      <c r="O14" s="5" t="str">
        <f>"005224"</f>
        <v>005224</v>
      </c>
      <c r="P14" s="4">
        <v>43326</v>
      </c>
      <c r="Q14" s="7">
        <v>61.191600000000001</v>
      </c>
      <c r="R14" s="7">
        <v>7.8936999999999999</v>
      </c>
      <c r="S14" s="7">
        <v>53.297899999999998</v>
      </c>
      <c r="T14" s="5">
        <v>181</v>
      </c>
      <c r="U14" s="4">
        <v>43337</v>
      </c>
      <c r="V14" s="5">
        <v>9449863068</v>
      </c>
      <c r="W14" s="6" t="s">
        <v>56</v>
      </c>
      <c r="X14" s="5" t="s">
        <v>63</v>
      </c>
      <c r="Y14" s="6" t="s">
        <v>62</v>
      </c>
      <c r="Z14" s="5" t="s">
        <v>43</v>
      </c>
      <c r="AA14" s="6" t="s">
        <v>44</v>
      </c>
      <c r="AB14" s="7">
        <v>0.61191600000000002</v>
      </c>
      <c r="AD14" s="8"/>
      <c r="AF14" s="8"/>
      <c r="AG14" s="8"/>
    </row>
    <row r="15" spans="1:33" x14ac:dyDescent="0.2">
      <c r="A15" s="12">
        <v>5104</v>
      </c>
      <c r="B15" s="13" t="s">
        <v>28</v>
      </c>
      <c r="C15" s="13">
        <v>43337</v>
      </c>
      <c r="D15" s="5">
        <v>101</v>
      </c>
      <c r="E15" s="6" t="s">
        <v>48</v>
      </c>
      <c r="F15" s="5" t="s">
        <v>67</v>
      </c>
      <c r="G15" s="6" t="s">
        <v>66</v>
      </c>
      <c r="H15" s="5" t="str">
        <f>"000278"</f>
        <v>000278</v>
      </c>
      <c r="I15" s="4">
        <v>43241</v>
      </c>
      <c r="J15" s="5" t="str">
        <f>"000029"</f>
        <v>000029</v>
      </c>
      <c r="K15" s="4">
        <v>43290</v>
      </c>
      <c r="L15" s="5" t="str">
        <f>"000050"</f>
        <v>000050</v>
      </c>
      <c r="M15" s="4">
        <v>43293</v>
      </c>
      <c r="N15" s="5">
        <v>18</v>
      </c>
      <c r="O15" s="5" t="str">
        <f>"005225"</f>
        <v>005225</v>
      </c>
      <c r="P15" s="4">
        <v>43326</v>
      </c>
      <c r="Q15" s="7">
        <v>51.564999999999998</v>
      </c>
      <c r="R15" s="7">
        <v>6.6518699999999997</v>
      </c>
      <c r="S15" s="7">
        <v>44.913130000000002</v>
      </c>
      <c r="T15" s="5">
        <v>181</v>
      </c>
      <c r="U15" s="4">
        <v>43337</v>
      </c>
      <c r="V15" s="5">
        <v>9449863068</v>
      </c>
      <c r="W15" s="6" t="s">
        <v>56</v>
      </c>
      <c r="X15" s="5" t="s">
        <v>63</v>
      </c>
      <c r="Y15" s="6" t="s">
        <v>62</v>
      </c>
      <c r="Z15" s="5" t="s">
        <v>43</v>
      </c>
      <c r="AA15" s="6" t="s">
        <v>44</v>
      </c>
      <c r="AB15" s="7">
        <v>0.51564999999999994</v>
      </c>
      <c r="AD15" s="8"/>
      <c r="AF15" s="8"/>
      <c r="AG15" s="8"/>
    </row>
    <row r="16" spans="1:33" x14ac:dyDescent="0.2">
      <c r="A16" s="12">
        <v>5105</v>
      </c>
      <c r="B16" s="13" t="s">
        <v>28</v>
      </c>
      <c r="C16" s="13">
        <v>43337</v>
      </c>
      <c r="D16" s="5">
        <v>101</v>
      </c>
      <c r="E16" s="6" t="s">
        <v>48</v>
      </c>
      <c r="F16" s="5" t="s">
        <v>65</v>
      </c>
      <c r="G16" s="6" t="s">
        <v>64</v>
      </c>
      <c r="H16" s="5" t="str">
        <f>"000269"</f>
        <v>000269</v>
      </c>
      <c r="I16" s="4">
        <v>43220</v>
      </c>
      <c r="J16" s="5" t="str">
        <f>"000031"</f>
        <v>000031</v>
      </c>
      <c r="K16" s="4">
        <v>43290</v>
      </c>
      <c r="L16" s="5" t="str">
        <f>"000046"</f>
        <v>000046</v>
      </c>
      <c r="M16" s="4">
        <v>43293</v>
      </c>
      <c r="N16" s="5">
        <v>18</v>
      </c>
      <c r="O16" s="5" t="str">
        <f>"005230"</f>
        <v>005230</v>
      </c>
      <c r="P16" s="4">
        <v>43326</v>
      </c>
      <c r="Q16" s="7">
        <v>14.69439</v>
      </c>
      <c r="R16" s="7">
        <v>1.8221000000000001</v>
      </c>
      <c r="S16" s="7">
        <v>12.87229</v>
      </c>
      <c r="T16" s="5">
        <v>181</v>
      </c>
      <c r="U16" s="4">
        <v>43337</v>
      </c>
      <c r="V16" s="5">
        <v>9449863068</v>
      </c>
      <c r="W16" s="6" t="s">
        <v>56</v>
      </c>
      <c r="X16" s="5" t="s">
        <v>63</v>
      </c>
      <c r="Y16" s="6" t="s">
        <v>62</v>
      </c>
      <c r="Z16" s="5" t="s">
        <v>43</v>
      </c>
      <c r="AA16" s="6" t="s">
        <v>44</v>
      </c>
      <c r="AB16" s="7">
        <v>0.14694390000000002</v>
      </c>
      <c r="AD16" s="8"/>
      <c r="AF16" s="8"/>
      <c r="AG16" s="8"/>
    </row>
    <row r="17" spans="1:33" x14ac:dyDescent="0.2">
      <c r="A17" s="12">
        <v>5682</v>
      </c>
      <c r="B17" s="13" t="s">
        <v>34</v>
      </c>
      <c r="C17" s="13">
        <v>43370</v>
      </c>
      <c r="D17" s="5">
        <v>101</v>
      </c>
      <c r="E17" s="6" t="s">
        <v>48</v>
      </c>
      <c r="F17" s="5" t="s">
        <v>61</v>
      </c>
      <c r="G17" s="6" t="s">
        <v>60</v>
      </c>
      <c r="H17" s="5" t="str">
        <f>"000115"</f>
        <v>000115</v>
      </c>
      <c r="I17" s="4">
        <v>43017</v>
      </c>
      <c r="J17" s="5" t="str">
        <f>"000232"</f>
        <v>000232</v>
      </c>
      <c r="K17" s="4">
        <v>43068</v>
      </c>
      <c r="L17" s="5" t="str">
        <f>"000476"</f>
        <v>000476</v>
      </c>
      <c r="M17" s="4">
        <v>43068</v>
      </c>
      <c r="N17" s="5">
        <v>16</v>
      </c>
      <c r="O17" s="5" t="str">
        <f>"005957"</f>
        <v>005957</v>
      </c>
      <c r="P17" s="4">
        <v>43368</v>
      </c>
      <c r="Q17" s="7">
        <v>18.669599999999999</v>
      </c>
      <c r="R17" s="7">
        <v>2.1283500000000002</v>
      </c>
      <c r="S17" s="7">
        <v>16.541250000000002</v>
      </c>
      <c r="T17" s="5">
        <v>218</v>
      </c>
      <c r="U17" s="4">
        <v>43370</v>
      </c>
      <c r="V17" s="5">
        <v>9741713358</v>
      </c>
      <c r="W17" s="6" t="s">
        <v>59</v>
      </c>
      <c r="X17" s="5" t="s">
        <v>29</v>
      </c>
      <c r="Y17" s="6" t="s">
        <v>30</v>
      </c>
      <c r="Z17" s="5" t="s">
        <v>43</v>
      </c>
      <c r="AA17" s="6" t="s">
        <v>44</v>
      </c>
      <c r="AB17" s="7">
        <f>Q17/100</f>
        <v>0.186696</v>
      </c>
      <c r="AD17" s="8"/>
      <c r="AF17" s="8"/>
      <c r="AG17" s="8"/>
    </row>
    <row r="18" spans="1:33" x14ac:dyDescent="0.2">
      <c r="A18" s="12">
        <v>6755</v>
      </c>
      <c r="B18" s="13" t="s">
        <v>38</v>
      </c>
      <c r="C18" s="13">
        <v>43390</v>
      </c>
      <c r="D18" s="5">
        <v>101</v>
      </c>
      <c r="E18" s="6" t="s">
        <v>48</v>
      </c>
      <c r="F18" s="5" t="s">
        <v>58</v>
      </c>
      <c r="G18" s="6" t="s">
        <v>57</v>
      </c>
      <c r="H18" s="5" t="str">
        <f>"000018"</f>
        <v>000018</v>
      </c>
      <c r="I18" s="4">
        <v>43354</v>
      </c>
      <c r="J18" s="5" t="str">
        <f>"000051"</f>
        <v>000051</v>
      </c>
      <c r="K18" s="4">
        <v>43354</v>
      </c>
      <c r="L18" s="5" t="str">
        <f>"000089"</f>
        <v>000089</v>
      </c>
      <c r="M18" s="4">
        <v>43358</v>
      </c>
      <c r="N18" s="5">
        <v>17</v>
      </c>
      <c r="O18" s="5" t="str">
        <f>"006782"</f>
        <v>006782</v>
      </c>
      <c r="P18" s="4">
        <v>43389</v>
      </c>
      <c r="Q18" s="7">
        <v>12.872579999999999</v>
      </c>
      <c r="R18" s="7">
        <v>1.55759</v>
      </c>
      <c r="S18" s="7">
        <v>11.31499</v>
      </c>
      <c r="T18" s="5">
        <v>245</v>
      </c>
      <c r="U18" s="4">
        <v>43390</v>
      </c>
      <c r="V18" s="5">
        <v>9449863068</v>
      </c>
      <c r="W18" s="6" t="s">
        <v>56</v>
      </c>
      <c r="X18" s="5" t="s">
        <v>35</v>
      </c>
      <c r="Y18" s="6" t="s">
        <v>36</v>
      </c>
      <c r="Z18" s="5" t="s">
        <v>43</v>
      </c>
      <c r="AA18" s="6" t="s">
        <v>44</v>
      </c>
      <c r="AB18" s="7">
        <f>Q18/100</f>
        <v>0.1287258</v>
      </c>
      <c r="AD18" s="8"/>
      <c r="AF18" s="8"/>
      <c r="AG18" s="8"/>
    </row>
    <row r="19" spans="1:33" x14ac:dyDescent="0.2">
      <c r="A19" s="12">
        <v>7522</v>
      </c>
      <c r="B19" s="13" t="s">
        <v>37</v>
      </c>
      <c r="C19" s="13">
        <v>43437</v>
      </c>
      <c r="D19" s="5">
        <v>101</v>
      </c>
      <c r="E19" s="6" t="s">
        <v>48</v>
      </c>
      <c r="F19" s="5" t="s">
        <v>55</v>
      </c>
      <c r="G19" s="6" t="s">
        <v>54</v>
      </c>
      <c r="H19" s="5" t="str">
        <f>"000131"</f>
        <v>000131</v>
      </c>
      <c r="I19" s="4">
        <v>42506</v>
      </c>
      <c r="J19" s="5" t="str">
        <f>"000031"</f>
        <v>000031</v>
      </c>
      <c r="K19" s="4">
        <v>42877</v>
      </c>
      <c r="L19" s="5" t="str">
        <f>"000092"</f>
        <v>000092</v>
      </c>
      <c r="M19" s="4">
        <v>42884</v>
      </c>
      <c r="N19" s="5">
        <v>16</v>
      </c>
      <c r="O19" s="5" t="str">
        <f>"007380"</f>
        <v>007380</v>
      </c>
      <c r="P19" s="4">
        <v>43420</v>
      </c>
      <c r="Q19" s="7">
        <v>17.59928</v>
      </c>
      <c r="R19" s="7">
        <v>2.3883000000000001</v>
      </c>
      <c r="S19" s="7">
        <v>15.210979999999999</v>
      </c>
      <c r="T19" s="5">
        <v>279</v>
      </c>
      <c r="U19" s="4">
        <v>43437</v>
      </c>
      <c r="V19" s="5">
        <v>9480087461</v>
      </c>
      <c r="W19" s="6" t="s">
        <v>49</v>
      </c>
      <c r="X19" s="5" t="s">
        <v>29</v>
      </c>
      <c r="Y19" s="6" t="s">
        <v>30</v>
      </c>
      <c r="Z19" s="5" t="s">
        <v>43</v>
      </c>
      <c r="AA19" s="6" t="s">
        <v>44</v>
      </c>
      <c r="AB19" s="7">
        <f>Q19/100</f>
        <v>0.1759928</v>
      </c>
      <c r="AD19" s="8"/>
      <c r="AF19" s="8"/>
      <c r="AG19" s="8"/>
    </row>
    <row r="20" spans="1:33" x14ac:dyDescent="0.2">
      <c r="A20" s="12">
        <v>7523</v>
      </c>
      <c r="B20" s="13" t="s">
        <v>37</v>
      </c>
      <c r="C20" s="13">
        <v>43437</v>
      </c>
      <c r="D20" s="5">
        <v>101</v>
      </c>
      <c r="E20" s="6" t="s">
        <v>48</v>
      </c>
      <c r="F20" s="5" t="s">
        <v>53</v>
      </c>
      <c r="G20" s="6" t="s">
        <v>52</v>
      </c>
      <c r="H20" s="5" t="str">
        <f>"000132"</f>
        <v>000132</v>
      </c>
      <c r="I20" s="4">
        <v>42506</v>
      </c>
      <c r="J20" s="5" t="str">
        <f>"000032"</f>
        <v>000032</v>
      </c>
      <c r="K20" s="4">
        <v>42877</v>
      </c>
      <c r="L20" s="5" t="str">
        <f>"000093"</f>
        <v>000093</v>
      </c>
      <c r="M20" s="4">
        <v>42884</v>
      </c>
      <c r="N20" s="5">
        <v>16</v>
      </c>
      <c r="O20" s="5" t="str">
        <f>"007381"</f>
        <v>007381</v>
      </c>
      <c r="P20" s="4">
        <v>43420</v>
      </c>
      <c r="Q20" s="7">
        <v>17.63307</v>
      </c>
      <c r="R20" s="7">
        <v>2.3928099999999999</v>
      </c>
      <c r="S20" s="7">
        <v>15.240259999999999</v>
      </c>
      <c r="T20" s="5">
        <v>279</v>
      </c>
      <c r="U20" s="4">
        <v>43437</v>
      </c>
      <c r="V20" s="5">
        <v>9480087461</v>
      </c>
      <c r="W20" s="6" t="s">
        <v>49</v>
      </c>
      <c r="X20" s="5" t="s">
        <v>29</v>
      </c>
      <c r="Y20" s="6" t="s">
        <v>30</v>
      </c>
      <c r="Z20" s="5" t="s">
        <v>43</v>
      </c>
      <c r="AA20" s="6" t="s">
        <v>44</v>
      </c>
      <c r="AB20" s="7">
        <f>Q20/100</f>
        <v>0.17633070000000001</v>
      </c>
      <c r="AD20" s="8"/>
      <c r="AF20" s="8"/>
      <c r="AG20" s="8"/>
    </row>
    <row r="21" spans="1:33" x14ac:dyDescent="0.2">
      <c r="A21" s="12">
        <v>7524</v>
      </c>
      <c r="B21" s="13" t="s">
        <v>37</v>
      </c>
      <c r="C21" s="13">
        <v>43437</v>
      </c>
      <c r="D21" s="5">
        <v>101</v>
      </c>
      <c r="E21" s="6" t="s">
        <v>48</v>
      </c>
      <c r="F21" s="5" t="s">
        <v>51</v>
      </c>
      <c r="G21" s="6" t="s">
        <v>50</v>
      </c>
      <c r="H21" s="5" t="str">
        <f>"000129"</f>
        <v>000129</v>
      </c>
      <c r="I21" s="4">
        <v>42506</v>
      </c>
      <c r="J21" s="5" t="str">
        <f>"000033"</f>
        <v>000033</v>
      </c>
      <c r="K21" s="4">
        <v>42877</v>
      </c>
      <c r="L21" s="5" t="str">
        <f>"000094"</f>
        <v>000094</v>
      </c>
      <c r="M21" s="4">
        <v>42884</v>
      </c>
      <c r="N21" s="5">
        <v>16</v>
      </c>
      <c r="O21" s="5" t="str">
        <f>"007382"</f>
        <v>007382</v>
      </c>
      <c r="P21" s="4">
        <v>43420</v>
      </c>
      <c r="Q21" s="7">
        <v>17.340869999999999</v>
      </c>
      <c r="R21" s="7">
        <v>2.35365</v>
      </c>
      <c r="S21" s="7">
        <v>14.987220000000001</v>
      </c>
      <c r="T21" s="5">
        <v>279</v>
      </c>
      <c r="U21" s="4">
        <v>43437</v>
      </c>
      <c r="V21" s="5">
        <v>9480087461</v>
      </c>
      <c r="W21" s="6" t="s">
        <v>49</v>
      </c>
      <c r="X21" s="5" t="s">
        <v>29</v>
      </c>
      <c r="Y21" s="6" t="s">
        <v>30</v>
      </c>
      <c r="Z21" s="5" t="s">
        <v>43</v>
      </c>
      <c r="AA21" s="6" t="s">
        <v>44</v>
      </c>
      <c r="AB21" s="7">
        <f>Q21/100</f>
        <v>0.1734087</v>
      </c>
      <c r="AD21" s="8"/>
      <c r="AF21" s="8"/>
      <c r="AG21" s="8"/>
    </row>
    <row r="22" spans="1:33" x14ac:dyDescent="0.2">
      <c r="A22" s="12">
        <v>7751</v>
      </c>
      <c r="B22" s="13" t="s">
        <v>37</v>
      </c>
      <c r="C22" s="13">
        <v>43448</v>
      </c>
      <c r="D22" s="5">
        <v>101</v>
      </c>
      <c r="E22" s="6" t="s">
        <v>48</v>
      </c>
      <c r="F22" s="5" t="s">
        <v>47</v>
      </c>
      <c r="G22" s="6" t="s">
        <v>46</v>
      </c>
      <c r="H22" s="5" t="str">
        <f>"000251"</f>
        <v>000251</v>
      </c>
      <c r="I22" s="4">
        <v>42461</v>
      </c>
      <c r="J22" s="5" t="str">
        <f>"000414"</f>
        <v>000414</v>
      </c>
      <c r="K22" s="4">
        <v>42154</v>
      </c>
      <c r="L22" s="5" t="str">
        <f>"000101"</f>
        <v>000101</v>
      </c>
      <c r="M22" s="4">
        <v>42154</v>
      </c>
      <c r="N22" s="5">
        <v>14</v>
      </c>
      <c r="O22" s="5" t="str">
        <f>"001158"</f>
        <v>001158</v>
      </c>
      <c r="P22" s="4">
        <v>42859</v>
      </c>
      <c r="Q22" s="7">
        <v>1.6204000000000001</v>
      </c>
      <c r="R22" s="7">
        <v>0.2349</v>
      </c>
      <c r="S22" s="7">
        <v>1.3855</v>
      </c>
      <c r="T22" s="5">
        <v>291</v>
      </c>
      <c r="U22" s="4">
        <v>43448</v>
      </c>
      <c r="V22" s="5">
        <v>9916841236</v>
      </c>
      <c r="W22" s="6" t="s">
        <v>45</v>
      </c>
      <c r="X22" s="5" t="s">
        <v>29</v>
      </c>
      <c r="Y22" s="6" t="s">
        <v>30</v>
      </c>
      <c r="Z22" s="5" t="s">
        <v>43</v>
      </c>
      <c r="AA22" s="6" t="s">
        <v>44</v>
      </c>
      <c r="AB22" s="7">
        <f>Q22/100</f>
        <v>1.6204E-2</v>
      </c>
      <c r="AD22" s="8"/>
      <c r="AF22" s="8"/>
      <c r="AG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2019-01-17T07:34:12Z</dcterms:modified>
</cp:coreProperties>
</file>