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AB15" i="1"/>
  <c r="H16" i="1"/>
  <c r="J16" i="1"/>
  <c r="L16" i="1"/>
  <c r="O16" i="1"/>
  <c r="AB16" i="1"/>
  <c r="H17" i="1"/>
  <c r="J17" i="1"/>
  <c r="L17" i="1"/>
  <c r="O17" i="1"/>
  <c r="AB17" i="1"/>
  <c r="H18" i="1"/>
  <c r="J18" i="1"/>
  <c r="L18" i="1"/>
  <c r="O18" i="1"/>
  <c r="AB18" i="1"/>
  <c r="H19" i="1"/>
  <c r="J19" i="1"/>
  <c r="L19" i="1"/>
  <c r="O19" i="1"/>
  <c r="AB19" i="1"/>
  <c r="H20" i="1"/>
  <c r="J20" i="1"/>
  <c r="L20" i="1"/>
  <c r="O20" i="1"/>
  <c r="AB20" i="1"/>
  <c r="H21" i="1"/>
  <c r="J21" i="1"/>
  <c r="L21" i="1"/>
  <c r="O21" i="1"/>
  <c r="AB21" i="1"/>
  <c r="H22" i="1"/>
  <c r="J22" i="1"/>
  <c r="L22" i="1"/>
  <c r="O22" i="1"/>
  <c r="AB22" i="1"/>
  <c r="H23" i="1"/>
  <c r="J23" i="1"/>
  <c r="L23" i="1"/>
  <c r="O23" i="1"/>
  <c r="AB23" i="1"/>
  <c r="H24" i="1"/>
  <c r="J24" i="1"/>
  <c r="L24" i="1"/>
  <c r="O24" i="1"/>
  <c r="AB24" i="1"/>
  <c r="H25" i="1"/>
  <c r="J25" i="1"/>
  <c r="L25" i="1"/>
  <c r="O25" i="1"/>
  <c r="AB25" i="1"/>
</calcChain>
</file>

<file path=xl/sharedStrings.xml><?xml version="1.0" encoding="utf-8"?>
<sst xmlns="http://schemas.openxmlformats.org/spreadsheetml/2006/main" count="244" uniqueCount="96">
  <si>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</si>
  <si>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</si>
  <si>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</si>
  <si>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</si>
  <si>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</si>
  <si>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</si>
  <si>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</si>
  <si>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</si>
  <si>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</si>
  <si>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</si>
  <si>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</si>
  <si>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</si>
  <si>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</si>
  <si>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</si>
  <si>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</si>
  <si>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</si>
  <si>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</si>
  <si>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</si>
  <si>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</si>
  <si>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</si>
  <si>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</si>
  <si>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</si>
  <si>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</si>
  <si>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</si>
  <si>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</si>
  <si>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</si>
  <si>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</si>
  <si>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</si>
  <si>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</si>
  <si>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</si>
  <si>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</si>
  <si>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</si>
  <si>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May</t>
  </si>
  <si>
    <t>September</t>
  </si>
  <si>
    <t>P3110</t>
  </si>
  <si>
    <t>14th Finance Commission Grant Works</t>
  </si>
  <si>
    <t>December</t>
  </si>
  <si>
    <t>October</t>
  </si>
  <si>
    <t xml:space="preserve"> Assistant Executive Engineer Electrical West Zone</t>
  </si>
  <si>
    <t>ddo209</t>
  </si>
  <si>
    <t>April</t>
  </si>
  <si>
    <t>M.S. Venkatesh</t>
  </si>
  <si>
    <t>KRIDL</t>
  </si>
  <si>
    <t>June</t>
  </si>
  <si>
    <t>Assembly Constituency Development Works under BBMP</t>
  </si>
  <si>
    <t>P2201</t>
  </si>
  <si>
    <t>Nagarothana Works</t>
  </si>
  <si>
    <t>P3106</t>
  </si>
  <si>
    <t>Executive Engineer KRIDL</t>
  </si>
  <si>
    <t xml:space="preserve"> Chief Engineer SWD Central Zone</t>
  </si>
  <si>
    <t>ddo313</t>
  </si>
  <si>
    <t>Qubik Technologies</t>
  </si>
  <si>
    <t>Lakshmikantha Electricals</t>
  </si>
  <si>
    <t>Emergency Grants for Electrical Work for the Year 2016-17</t>
  </si>
  <si>
    <t>108-17-000016</t>
  </si>
  <si>
    <t>Sri Rama Mandira Ward</t>
  </si>
  <si>
    <t xml:space="preserve"> Assistant Executive Engineer Shri Ramamandir West Zone</t>
  </si>
  <si>
    <t>ddo203</t>
  </si>
  <si>
    <t>B. Thimmaiah</t>
  </si>
  <si>
    <t>Resetting of footpath and improvements to existing drains at eastern side of 12th main road from 63rd cross road to bhasyam circle at 5th block Rajajinagar in ward no. 108</t>
  </si>
  <si>
    <t>108-14-000015</t>
  </si>
  <si>
    <t>Providing asphalting to Karnataka tigalara Sangha Education society to Dinatanti Office Sriramamandira 108</t>
  </si>
  <si>
    <t>108-13-000028</t>
  </si>
  <si>
    <t>B.Thimmaiah</t>
  </si>
  <si>
    <t>N Narayana</t>
  </si>
  <si>
    <t>Construction of Retaining wall in V-100 at Srirammandir ward.108</t>
  </si>
  <si>
    <t>108-18-000003</t>
  </si>
  <si>
    <t>Sri. M.R. Janardhan</t>
  </si>
  <si>
    <t>Engagement of Gangman and Hiring of Tractor Tippers for cleaning and Maintenance of road side drains and other cleaning works in  works in ward no 108</t>
  </si>
  <si>
    <t>108-17-000037</t>
  </si>
  <si>
    <t>N. Srinivas</t>
  </si>
  <si>
    <t>Providing Tractor and Labour at Sriramamandira,  ward No 108</t>
  </si>
  <si>
    <t>108-16-000006</t>
  </si>
  <si>
    <t>Pothole Filling at Sriramamandira, ward No 108</t>
  </si>
  <si>
    <t>108-16-000004</t>
  </si>
  <si>
    <t>PROVIDIG ASPHALTING TO CROSS ROADS IN 3RD BLOCK RAJAJINAGAR IN SRIRAMANDIRA WARD NO.108</t>
  </si>
  <si>
    <t>108-13-000033</t>
  </si>
  <si>
    <t>Providing ashplting to 4th M block 59th 59th C cross up to Shankara Seva Samithi in Srirammandira ward no 108</t>
  </si>
  <si>
    <t>108-13-000035</t>
  </si>
  <si>
    <t>PROVIDING ASHPAHTLING TO 4TH BLOCK IN 5TH AND 8TH MAIN RAND MAINTENANCE WORK IN 2ND 3RD AND 4TH MAIN AND CROSS ROADS FROM 6TH MAIN TO 10TH MAIN IN SRIRAMANDIRA WARD NO 108</t>
  </si>
  <si>
    <t>108-13-000034</t>
  </si>
  <si>
    <t>Nagaraj T.R</t>
  </si>
  <si>
    <t>Providing and fixing of LED Street lights in Ward No 108 in Rajajinagar Division</t>
  </si>
  <si>
    <t>108-17-000026</t>
  </si>
  <si>
    <t>Other Contingencies</t>
  </si>
  <si>
    <t>P0083</t>
  </si>
  <si>
    <t>C. Nanjundaswamy</t>
  </si>
  <si>
    <t>Barricading the sunken portion of old culverts near SWD Walls at Gubbanna Industrial Area 6th block rajajinagara Srirama mandira Sub division Ward no 108</t>
  </si>
  <si>
    <t>108-15-000019</t>
  </si>
  <si>
    <t>Nanjundaswamy</t>
  </si>
  <si>
    <t>Providing SSM drains from 12th main to 18th main in 68th cross 5th block Rajajinagar in ward no 108</t>
  </si>
  <si>
    <t>108-11-000079</t>
  </si>
  <si>
    <t>S.H.Purushotham</t>
  </si>
  <si>
    <t xml:space="preserve">Shoulder Drain cleaning and Debris removal in ward No.108 </t>
  </si>
  <si>
    <t>108-14-000001</t>
  </si>
  <si>
    <t>Engagement of Gangman and Hiring of Tractor Tippers for cleaning and Maintenance of road side drains and other cleaning works in works in ward no 108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</si>
</sst>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abSelected="1" workbookViewId="0">
      <selection activeCell="A2" sqref="A2:XFD25"/>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671</v>
      </c>
      <c r="B2" s="13" t="s">
        <v>40</v>
      </c>
      <c r="C2" s="13">
        <v>43215</v>
      </c>
      <c r="D2" s="5">
        <v>108</v>
      </c>
      <c r="E2" s="6" t="s">
        <v>55</v>
      </c>
      <c r="F2" s="5" t="s">
        <v>69</v>
      </c>
      <c r="G2" s="6" t="s">
        <v>95</v>
      </c>
      <c r="H2" s="5" t="str">
        <f>"000212"</f>
        <v>000212</v>
      </c>
      <c r="I2" s="4">
        <v>43153</v>
      </c>
      <c r="J2" s="5" t="str">
        <f>"000116"</f>
        <v>000116</v>
      </c>
      <c r="K2" s="4">
        <v>43160</v>
      </c>
      <c r="L2" s="5" t="str">
        <f>"000528"</f>
        <v>000528</v>
      </c>
      <c r="M2" s="4">
        <v>43161</v>
      </c>
      <c r="N2" s="5">
        <v>17</v>
      </c>
      <c r="O2" s="5" t="str">
        <f>"000625"</f>
        <v>000625</v>
      </c>
      <c r="P2" s="4">
        <v>43214</v>
      </c>
      <c r="Q2" s="7">
        <v>4.0921000000000003</v>
      </c>
      <c r="R2" s="7">
        <v>9.8220000000000002E-2</v>
      </c>
      <c r="S2" s="7">
        <v>3.9938799999999999</v>
      </c>
      <c r="T2" s="5">
        <v>24</v>
      </c>
      <c r="U2" s="4">
        <v>43215</v>
      </c>
      <c r="V2" s="5">
        <v>9886636886</v>
      </c>
      <c r="W2" s="6" t="s">
        <v>67</v>
      </c>
      <c r="X2" s="5" t="s">
        <v>34</v>
      </c>
      <c r="Y2" s="6" t="s">
        <v>35</v>
      </c>
      <c r="Z2" s="5" t="s">
        <v>57</v>
      </c>
      <c r="AA2" s="6" t="s">
        <v>56</v>
      </c>
      <c r="AB2" s="7">
        <v>4.0921000000000006E-2</v>
      </c>
      <c r="AD2" s="8"/>
      <c r="AF2" s="8"/>
      <c r="AG2" s="8"/>
    </row>
    <row r="3" spans="1:33" x14ac:dyDescent="0.2">
      <c r="A3" s="12">
        <v>790</v>
      </c>
      <c r="B3" s="13" t="s">
        <v>40</v>
      </c>
      <c r="C3" s="13">
        <v>43217</v>
      </c>
      <c r="D3" s="5">
        <v>108</v>
      </c>
      <c r="E3" s="6" t="s">
        <v>55</v>
      </c>
      <c r="F3" s="5" t="s">
        <v>94</v>
      </c>
      <c r="G3" s="6" t="s">
        <v>93</v>
      </c>
      <c r="H3" s="5" t="str">
        <f>"00097,"</f>
        <v>00097,</v>
      </c>
      <c r="I3" s="4">
        <v>42037</v>
      </c>
      <c r="J3" s="5" t="str">
        <f>"000245"</f>
        <v>000245</v>
      </c>
      <c r="K3" s="4">
        <v>42916</v>
      </c>
      <c r="L3" s="5" t="str">
        <f>"000032"</f>
        <v>000032</v>
      </c>
      <c r="M3" s="4">
        <v>42124</v>
      </c>
      <c r="N3" s="5">
        <v>14</v>
      </c>
      <c r="O3" s="5" t="str">
        <f>"000499"</f>
        <v>000499</v>
      </c>
      <c r="P3" s="4">
        <v>43202</v>
      </c>
      <c r="Q3" s="7">
        <v>4.6917999999999997</v>
      </c>
      <c r="R3" s="7">
        <v>0.58658999999999994</v>
      </c>
      <c r="S3" s="7">
        <v>4.1052099999999996</v>
      </c>
      <c r="T3" s="5">
        <v>30</v>
      </c>
      <c r="U3" s="4">
        <v>43217</v>
      </c>
      <c r="V3" s="5">
        <v>9731169150</v>
      </c>
      <c r="W3" s="6" t="s">
        <v>92</v>
      </c>
      <c r="X3" s="5" t="s">
        <v>29</v>
      </c>
      <c r="Y3" s="6" t="s">
        <v>30</v>
      </c>
      <c r="Z3" s="5" t="s">
        <v>57</v>
      </c>
      <c r="AA3" s="6" t="s">
        <v>56</v>
      </c>
      <c r="AB3" s="7">
        <v>4.6917999999999994E-2</v>
      </c>
      <c r="AD3" s="8"/>
      <c r="AF3" s="8"/>
      <c r="AG3" s="8"/>
    </row>
    <row r="4" spans="1:33" x14ac:dyDescent="0.2">
      <c r="A4" s="12">
        <v>791</v>
      </c>
      <c r="B4" s="13" t="s">
        <v>40</v>
      </c>
      <c r="C4" s="13">
        <v>43217</v>
      </c>
      <c r="D4" s="5">
        <v>108</v>
      </c>
      <c r="E4" s="6" t="s">
        <v>55</v>
      </c>
      <c r="F4" s="5" t="s">
        <v>91</v>
      </c>
      <c r="G4" s="6" t="s">
        <v>90</v>
      </c>
      <c r="H4" s="5" t="str">
        <f>"000371"</f>
        <v>000371</v>
      </c>
      <c r="I4" s="4">
        <v>41339</v>
      </c>
      <c r="J4" s="5" t="str">
        <f>"000100"</f>
        <v>000100</v>
      </c>
      <c r="K4" s="4">
        <v>42916</v>
      </c>
      <c r="L4" s="5" t="str">
        <f>"000367"</f>
        <v>000367</v>
      </c>
      <c r="M4" s="4">
        <v>42308</v>
      </c>
      <c r="N4" s="5">
        <v>11</v>
      </c>
      <c r="O4" s="5" t="str">
        <f>"000501"</f>
        <v>000501</v>
      </c>
      <c r="P4" s="4">
        <v>43202</v>
      </c>
      <c r="Q4" s="7">
        <v>10.548030000000001</v>
      </c>
      <c r="R4" s="7">
        <v>1.5322899999999999</v>
      </c>
      <c r="S4" s="7">
        <v>9.0157399999999992</v>
      </c>
      <c r="T4" s="5">
        <v>30</v>
      </c>
      <c r="U4" s="4">
        <v>43217</v>
      </c>
      <c r="V4" s="5">
        <v>9449863068</v>
      </c>
      <c r="W4" s="6" t="s">
        <v>42</v>
      </c>
      <c r="X4" s="5" t="s">
        <v>29</v>
      </c>
      <c r="Y4" s="6" t="s">
        <v>30</v>
      </c>
      <c r="Z4" s="5" t="s">
        <v>57</v>
      </c>
      <c r="AA4" s="6" t="s">
        <v>56</v>
      </c>
      <c r="AB4" s="7">
        <v>0.10548030000000001</v>
      </c>
      <c r="AD4" s="8"/>
      <c r="AF4" s="8"/>
      <c r="AG4" s="8"/>
    </row>
    <row r="5" spans="1:33" x14ac:dyDescent="0.2">
      <c r="A5" s="12">
        <v>792</v>
      </c>
      <c r="B5" s="13" t="s">
        <v>40</v>
      </c>
      <c r="C5" s="13">
        <v>43217</v>
      </c>
      <c r="D5" s="5">
        <v>108</v>
      </c>
      <c r="E5" s="6" t="s">
        <v>55</v>
      </c>
      <c r="F5" s="5" t="s">
        <v>60</v>
      </c>
      <c r="G5" s="6" t="s">
        <v>59</v>
      </c>
      <c r="H5" s="5" t="str">
        <f>"000081"</f>
        <v>000081</v>
      </c>
      <c r="I5" s="4">
        <v>42243</v>
      </c>
      <c r="J5" s="5" t="str">
        <f>"000081"</f>
        <v>000081</v>
      </c>
      <c r="K5" s="4">
        <v>42613</v>
      </c>
      <c r="L5" s="5" t="str">
        <f>"000347"</f>
        <v>000347</v>
      </c>
      <c r="M5" s="4">
        <v>42613</v>
      </c>
      <c r="N5" s="5">
        <v>14</v>
      </c>
      <c r="O5" s="5" t="str">
        <f>"001705"</f>
        <v>001705</v>
      </c>
      <c r="P5" s="4">
        <v>43242</v>
      </c>
      <c r="Q5" s="7">
        <v>2.0594600000000001</v>
      </c>
      <c r="R5" s="7">
        <v>0.27154</v>
      </c>
      <c r="S5" s="7">
        <v>1.78792</v>
      </c>
      <c r="T5" s="5">
        <v>30</v>
      </c>
      <c r="U5" s="4">
        <v>43217</v>
      </c>
      <c r="V5" s="5">
        <v>9972853639</v>
      </c>
      <c r="W5" s="6" t="s">
        <v>89</v>
      </c>
      <c r="X5" s="5" t="s">
        <v>29</v>
      </c>
      <c r="Y5" s="6" t="s">
        <v>30</v>
      </c>
      <c r="Z5" s="5" t="s">
        <v>57</v>
      </c>
      <c r="AA5" s="6" t="s">
        <v>56</v>
      </c>
      <c r="AB5" s="7">
        <v>2.0594600000000001E-2</v>
      </c>
      <c r="AD5" s="8"/>
      <c r="AF5" s="8"/>
      <c r="AG5" s="8"/>
    </row>
    <row r="6" spans="1:33" x14ac:dyDescent="0.2">
      <c r="A6" s="12">
        <v>793</v>
      </c>
      <c r="B6" s="13" t="s">
        <v>40</v>
      </c>
      <c r="C6" s="13">
        <v>43217</v>
      </c>
      <c r="D6" s="5">
        <v>108</v>
      </c>
      <c r="E6" s="6" t="s">
        <v>55</v>
      </c>
      <c r="F6" s="5" t="s">
        <v>60</v>
      </c>
      <c r="G6" s="6" t="s">
        <v>59</v>
      </c>
      <c r="H6" s="5" t="str">
        <f>"000081"</f>
        <v>000081</v>
      </c>
      <c r="I6" s="4">
        <v>42243</v>
      </c>
      <c r="J6" s="5" t="str">
        <f>"000081"</f>
        <v>000081</v>
      </c>
      <c r="K6" s="4">
        <v>42613</v>
      </c>
      <c r="L6" s="5" t="str">
        <f>"000347"</f>
        <v>000347</v>
      </c>
      <c r="M6" s="4">
        <v>42613</v>
      </c>
      <c r="N6" s="5">
        <v>14</v>
      </c>
      <c r="O6" s="5" t="str">
        <f>"001705"</f>
        <v>001705</v>
      </c>
      <c r="P6" s="4">
        <v>43242</v>
      </c>
      <c r="Q6" s="7">
        <v>2.0661900000000002</v>
      </c>
      <c r="R6" s="7">
        <v>0.27238000000000001</v>
      </c>
      <c r="S6" s="7">
        <v>1.7938099999999999</v>
      </c>
      <c r="T6" s="5">
        <v>30</v>
      </c>
      <c r="U6" s="4">
        <v>43217</v>
      </c>
      <c r="V6" s="5">
        <v>9972523639</v>
      </c>
      <c r="W6" s="6" t="s">
        <v>89</v>
      </c>
      <c r="X6" s="5" t="s">
        <v>29</v>
      </c>
      <c r="Y6" s="6" t="s">
        <v>30</v>
      </c>
      <c r="Z6" s="5" t="s">
        <v>57</v>
      </c>
      <c r="AA6" s="6" t="s">
        <v>56</v>
      </c>
      <c r="AB6" s="7">
        <v>2.06619E-2</v>
      </c>
      <c r="AD6" s="8"/>
      <c r="AF6" s="8"/>
      <c r="AG6" s="8"/>
    </row>
    <row r="7" spans="1:33" x14ac:dyDescent="0.2">
      <c r="A7" s="12">
        <v>1225</v>
      </c>
      <c r="B7" s="13" t="s">
        <v>32</v>
      </c>
      <c r="C7" s="13">
        <v>43238</v>
      </c>
      <c r="D7" s="5">
        <v>108</v>
      </c>
      <c r="E7" s="6" t="s">
        <v>55</v>
      </c>
      <c r="F7" s="5" t="s">
        <v>88</v>
      </c>
      <c r="G7" s="6" t="s">
        <v>87</v>
      </c>
      <c r="H7" s="5" t="str">
        <f>"000094"</f>
        <v>000094</v>
      </c>
      <c r="I7" s="4">
        <v>42676</v>
      </c>
      <c r="J7" s="5" t="str">
        <f>"000069"</f>
        <v>000069</v>
      </c>
      <c r="K7" s="4">
        <v>42604</v>
      </c>
      <c r="L7" s="5" t="str">
        <f>"000320"</f>
        <v>000320</v>
      </c>
      <c r="M7" s="4">
        <v>42613</v>
      </c>
      <c r="N7" s="5">
        <v>15</v>
      </c>
      <c r="O7" s="5" t="str">
        <f>"001499"</f>
        <v>001499</v>
      </c>
      <c r="P7" s="4">
        <v>43236</v>
      </c>
      <c r="Q7" s="7">
        <v>0.38775999999999999</v>
      </c>
      <c r="R7" s="7">
        <v>4.4249999999999998E-2</v>
      </c>
      <c r="S7" s="7">
        <v>0.34350999999999998</v>
      </c>
      <c r="T7" s="5">
        <v>52</v>
      </c>
      <c r="U7" s="4">
        <v>43238</v>
      </c>
      <c r="V7" s="5">
        <v>9980344149</v>
      </c>
      <c r="W7" s="6" t="s">
        <v>86</v>
      </c>
      <c r="X7" s="5" t="s">
        <v>85</v>
      </c>
      <c r="Y7" s="6" t="s">
        <v>84</v>
      </c>
      <c r="Z7" s="5" t="s">
        <v>57</v>
      </c>
      <c r="AA7" s="6" t="s">
        <v>56</v>
      </c>
      <c r="AB7" s="7">
        <v>3.8776000000000001E-3</v>
      </c>
      <c r="AD7" s="8"/>
      <c r="AF7" s="8"/>
      <c r="AG7" s="8"/>
    </row>
    <row r="8" spans="1:33" x14ac:dyDescent="0.2">
      <c r="A8" s="12">
        <v>1331</v>
      </c>
      <c r="B8" s="13" t="s">
        <v>32</v>
      </c>
      <c r="C8" s="13">
        <v>43241</v>
      </c>
      <c r="D8" s="5">
        <v>108</v>
      </c>
      <c r="E8" s="6" t="s">
        <v>55</v>
      </c>
      <c r="F8" s="5" t="s">
        <v>83</v>
      </c>
      <c r="G8" s="6" t="s">
        <v>82</v>
      </c>
      <c r="H8" s="5" t="str">
        <f>"000149"</f>
        <v>000149</v>
      </c>
      <c r="I8" s="4">
        <v>43168</v>
      </c>
      <c r="J8" s="5" t="str">
        <f>"000020"</f>
        <v>000020</v>
      </c>
      <c r="K8" s="4">
        <v>43206</v>
      </c>
      <c r="L8" s="5" t="str">
        <f>"000020"</f>
        <v>000020</v>
      </c>
      <c r="M8" s="4">
        <v>43206</v>
      </c>
      <c r="N8" s="5">
        <v>17</v>
      </c>
      <c r="O8" s="5" t="str">
        <f>"001601"</f>
        <v>001601</v>
      </c>
      <c r="P8" s="4">
        <v>43239</v>
      </c>
      <c r="Q8" s="7">
        <v>9.9923199999999994</v>
      </c>
      <c r="R8" s="7">
        <v>1.0592699999999999</v>
      </c>
      <c r="S8" s="7">
        <v>8.9330499999999997</v>
      </c>
      <c r="T8" s="5">
        <v>56</v>
      </c>
      <c r="U8" s="4">
        <v>43241</v>
      </c>
      <c r="V8" s="5">
        <v>9480682875</v>
      </c>
      <c r="W8" s="6" t="s">
        <v>48</v>
      </c>
      <c r="X8" s="5" t="s">
        <v>34</v>
      </c>
      <c r="Y8" s="6" t="s">
        <v>35</v>
      </c>
      <c r="Z8" s="5" t="s">
        <v>39</v>
      </c>
      <c r="AA8" s="6" t="s">
        <v>38</v>
      </c>
      <c r="AB8" s="7">
        <v>9.992319999999999E-2</v>
      </c>
      <c r="AD8" s="8"/>
      <c r="AF8" s="8"/>
      <c r="AG8" s="8"/>
    </row>
    <row r="9" spans="1:33" x14ac:dyDescent="0.2">
      <c r="A9" s="12">
        <v>1554</v>
      </c>
      <c r="B9" s="13" t="s">
        <v>32</v>
      </c>
      <c r="C9" s="13">
        <v>43251</v>
      </c>
      <c r="D9" s="5">
        <v>108</v>
      </c>
      <c r="E9" s="6" t="s">
        <v>55</v>
      </c>
      <c r="F9" s="5" t="s">
        <v>60</v>
      </c>
      <c r="G9" s="6" t="s">
        <v>59</v>
      </c>
      <c r="H9" s="5" t="str">
        <f>"000081"</f>
        <v>000081</v>
      </c>
      <c r="I9" s="4">
        <v>42243</v>
      </c>
      <c r="J9" s="5" t="str">
        <f>"000081"</f>
        <v>000081</v>
      </c>
      <c r="K9" s="4">
        <v>42613</v>
      </c>
      <c r="L9" s="5" t="str">
        <f>"000347"</f>
        <v>000347</v>
      </c>
      <c r="M9" s="4">
        <v>42613</v>
      </c>
      <c r="N9" s="5">
        <v>14</v>
      </c>
      <c r="O9" s="5" t="str">
        <f>"001705"</f>
        <v>001705</v>
      </c>
      <c r="P9" s="4">
        <v>43242</v>
      </c>
      <c r="Q9" s="7">
        <v>2.0219</v>
      </c>
      <c r="R9" s="7">
        <v>0.18239</v>
      </c>
      <c r="S9" s="7">
        <v>1.83951</v>
      </c>
      <c r="T9" s="5">
        <v>67</v>
      </c>
      <c r="U9" s="4">
        <v>43251</v>
      </c>
      <c r="V9" s="5">
        <v>9916962765</v>
      </c>
      <c r="W9" s="6" t="s">
        <v>81</v>
      </c>
      <c r="X9" s="5" t="s">
        <v>29</v>
      </c>
      <c r="Y9" s="6" t="s">
        <v>30</v>
      </c>
      <c r="Z9" s="5" t="s">
        <v>57</v>
      </c>
      <c r="AA9" s="6" t="s">
        <v>56</v>
      </c>
      <c r="AB9" s="7">
        <v>2.0219000000000001E-2</v>
      </c>
      <c r="AD9" s="8"/>
      <c r="AF9" s="8"/>
      <c r="AG9" s="8"/>
    </row>
    <row r="10" spans="1:33" x14ac:dyDescent="0.2">
      <c r="A10" s="12">
        <v>1649</v>
      </c>
      <c r="B10" s="13" t="s">
        <v>43</v>
      </c>
      <c r="C10" s="13">
        <v>43252</v>
      </c>
      <c r="D10" s="5">
        <v>108</v>
      </c>
      <c r="E10" s="6" t="s">
        <v>55</v>
      </c>
      <c r="F10" s="5" t="s">
        <v>80</v>
      </c>
      <c r="G10" s="6" t="s">
        <v>79</v>
      </c>
      <c r="H10" s="5" t="str">
        <f>"000418"</f>
        <v>000418</v>
      </c>
      <c r="I10" s="4">
        <v>41353</v>
      </c>
      <c r="J10" s="5" t="str">
        <f>"000162"</f>
        <v>000162</v>
      </c>
      <c r="K10" s="4">
        <v>42426</v>
      </c>
      <c r="L10" s="5" t="str">
        <f>"000512"</f>
        <v>000512</v>
      </c>
      <c r="M10" s="4">
        <v>42429</v>
      </c>
      <c r="N10" s="5">
        <v>13</v>
      </c>
      <c r="O10" s="5" t="str">
        <f>"001994"</f>
        <v>001994</v>
      </c>
      <c r="P10" s="4">
        <v>43246</v>
      </c>
      <c r="Q10" s="7">
        <v>23.0197</v>
      </c>
      <c r="R10" s="7">
        <v>3.4906600000000001</v>
      </c>
      <c r="S10" s="7">
        <v>19.529039999999998</v>
      </c>
      <c r="T10" s="5">
        <v>63</v>
      </c>
      <c r="U10" s="4">
        <v>43252</v>
      </c>
      <c r="V10" s="5">
        <v>9449863068</v>
      </c>
      <c r="W10" s="6" t="s">
        <v>42</v>
      </c>
      <c r="X10" s="5" t="s">
        <v>45</v>
      </c>
      <c r="Y10" s="6" t="s">
        <v>44</v>
      </c>
      <c r="Z10" s="5" t="s">
        <v>57</v>
      </c>
      <c r="AA10" s="6" t="s">
        <v>56</v>
      </c>
      <c r="AB10" s="7">
        <v>0.23019700000000001</v>
      </c>
      <c r="AD10" s="8"/>
      <c r="AF10" s="8"/>
      <c r="AG10" s="8"/>
    </row>
    <row r="11" spans="1:33" x14ac:dyDescent="0.2">
      <c r="A11" s="12">
        <v>1650</v>
      </c>
      <c r="B11" s="13" t="s">
        <v>43</v>
      </c>
      <c r="C11" s="13">
        <v>43252</v>
      </c>
      <c r="D11" s="5">
        <v>108</v>
      </c>
      <c r="E11" s="6" t="s">
        <v>55</v>
      </c>
      <c r="F11" s="5" t="s">
        <v>78</v>
      </c>
      <c r="G11" s="6" t="s">
        <v>77</v>
      </c>
      <c r="H11" s="5" t="str">
        <f>"000409"</f>
        <v>000409</v>
      </c>
      <c r="I11" s="4">
        <v>41353</v>
      </c>
      <c r="J11" s="5" t="str">
        <f>"000161"</f>
        <v>000161</v>
      </c>
      <c r="K11" s="4">
        <v>42426</v>
      </c>
      <c r="L11" s="5" t="str">
        <f>"000513"</f>
        <v>000513</v>
      </c>
      <c r="M11" s="4">
        <v>42429</v>
      </c>
      <c r="N11" s="5">
        <v>13</v>
      </c>
      <c r="O11" s="5" t="str">
        <f>"001995"</f>
        <v>001995</v>
      </c>
      <c r="P11" s="4">
        <v>43246</v>
      </c>
      <c r="Q11" s="7">
        <v>22.280629999999999</v>
      </c>
      <c r="R11" s="7">
        <v>3.3701500000000002</v>
      </c>
      <c r="S11" s="7">
        <v>18.91048</v>
      </c>
      <c r="T11" s="5">
        <v>63</v>
      </c>
      <c r="U11" s="4">
        <v>43252</v>
      </c>
      <c r="V11" s="5">
        <v>9449863068</v>
      </c>
      <c r="W11" s="6" t="s">
        <v>42</v>
      </c>
      <c r="X11" s="5" t="s">
        <v>45</v>
      </c>
      <c r="Y11" s="6" t="s">
        <v>44</v>
      </c>
      <c r="Z11" s="5" t="s">
        <v>57</v>
      </c>
      <c r="AA11" s="6" t="s">
        <v>56</v>
      </c>
      <c r="AB11" s="7">
        <v>0.22280629999999998</v>
      </c>
      <c r="AD11" s="8"/>
      <c r="AF11" s="8"/>
      <c r="AG11" s="8"/>
    </row>
    <row r="12" spans="1:33" x14ac:dyDescent="0.2">
      <c r="A12" s="12">
        <v>3855</v>
      </c>
      <c r="B12" s="13" t="s">
        <v>31</v>
      </c>
      <c r="C12" s="13">
        <v>43304</v>
      </c>
      <c r="D12" s="5">
        <v>108</v>
      </c>
      <c r="E12" s="6" t="s">
        <v>55</v>
      </c>
      <c r="F12" s="5" t="s">
        <v>66</v>
      </c>
      <c r="G12" s="6" t="s">
        <v>65</v>
      </c>
      <c r="H12" s="5" t="str">
        <f>"000008"</f>
        <v>000008</v>
      </c>
      <c r="I12" s="4">
        <v>43132</v>
      </c>
      <c r="J12" s="5" t="str">
        <f>"000015"</f>
        <v>000015</v>
      </c>
      <c r="K12" s="4">
        <v>43132</v>
      </c>
      <c r="L12" s="5" t="str">
        <f>"000119"</f>
        <v>000119</v>
      </c>
      <c r="M12" s="4">
        <v>43132</v>
      </c>
      <c r="N12" s="5">
        <v>18</v>
      </c>
      <c r="O12" s="5" t="str">
        <f>""</f>
        <v/>
      </c>
      <c r="P12" s="4">
        <v>43227</v>
      </c>
      <c r="Q12" s="7">
        <v>0.9</v>
      </c>
      <c r="R12" s="7">
        <v>0.09</v>
      </c>
      <c r="S12" s="7">
        <v>0.81</v>
      </c>
      <c r="T12" s="5">
        <v>136</v>
      </c>
      <c r="U12" s="4">
        <v>43304</v>
      </c>
      <c r="V12" s="5">
        <v>8867660554</v>
      </c>
      <c r="W12" s="6" t="s">
        <v>51</v>
      </c>
      <c r="X12" s="5" t="s">
        <v>47</v>
      </c>
      <c r="Y12" s="6" t="s">
        <v>46</v>
      </c>
      <c r="Z12" s="5" t="s">
        <v>50</v>
      </c>
      <c r="AA12" s="6" t="s">
        <v>49</v>
      </c>
      <c r="AB12" s="7">
        <v>9.0000000000000011E-3</v>
      </c>
      <c r="AD12" s="8"/>
      <c r="AF12" s="8"/>
      <c r="AG12" s="8"/>
    </row>
    <row r="13" spans="1:33" x14ac:dyDescent="0.2">
      <c r="A13" s="12">
        <v>4231</v>
      </c>
      <c r="B13" s="13" t="s">
        <v>28</v>
      </c>
      <c r="C13" s="13">
        <v>43314</v>
      </c>
      <c r="D13" s="5">
        <v>108</v>
      </c>
      <c r="E13" s="6" t="s">
        <v>55</v>
      </c>
      <c r="F13" s="5" t="s">
        <v>76</v>
      </c>
      <c r="G13" s="6" t="s">
        <v>75</v>
      </c>
      <c r="H13" s="5" t="str">
        <f>"000426"</f>
        <v>000426</v>
      </c>
      <c r="I13" s="4">
        <v>41353</v>
      </c>
      <c r="J13" s="5" t="str">
        <f>"000050"</f>
        <v>000050</v>
      </c>
      <c r="K13" s="4">
        <v>42186</v>
      </c>
      <c r="L13" s="5" t="str">
        <f>"000191"</f>
        <v>000191</v>
      </c>
      <c r="M13" s="4">
        <v>42216</v>
      </c>
      <c r="N13" s="5">
        <v>13</v>
      </c>
      <c r="O13" s="5" t="str">
        <f>"004475"</f>
        <v>004475</v>
      </c>
      <c r="P13" s="4">
        <v>43308</v>
      </c>
      <c r="Q13" s="7">
        <v>19.186499999999999</v>
      </c>
      <c r="R13" s="7">
        <v>2.7502800000000001</v>
      </c>
      <c r="S13" s="7">
        <v>16.436219999999999</v>
      </c>
      <c r="T13" s="5">
        <v>151</v>
      </c>
      <c r="U13" s="4">
        <v>43314</v>
      </c>
      <c r="V13" s="5">
        <v>9449863068</v>
      </c>
      <c r="W13" s="6" t="s">
        <v>42</v>
      </c>
      <c r="X13" s="5" t="s">
        <v>45</v>
      </c>
      <c r="Y13" s="6" t="s">
        <v>44</v>
      </c>
      <c r="Z13" s="5" t="s">
        <v>57</v>
      </c>
      <c r="AA13" s="6" t="s">
        <v>56</v>
      </c>
      <c r="AB13" s="7">
        <v>0.19186499999999998</v>
      </c>
      <c r="AD13" s="8"/>
      <c r="AF13" s="8"/>
      <c r="AG13" s="8"/>
    </row>
    <row r="14" spans="1:33" x14ac:dyDescent="0.2">
      <c r="A14" s="12">
        <v>4849</v>
      </c>
      <c r="B14" s="13" t="s">
        <v>28</v>
      </c>
      <c r="C14" s="13">
        <v>43326</v>
      </c>
      <c r="D14" s="5">
        <v>108</v>
      </c>
      <c r="E14" s="6" t="s">
        <v>55</v>
      </c>
      <c r="F14" s="5" t="s">
        <v>74</v>
      </c>
      <c r="G14" s="6" t="s">
        <v>73</v>
      </c>
      <c r="H14" s="5" t="str">
        <f>"000116"</f>
        <v>000116</v>
      </c>
      <c r="I14" s="4">
        <v>42483</v>
      </c>
      <c r="J14" s="5" t="str">
        <f>"000473"</f>
        <v>000473</v>
      </c>
      <c r="K14" s="4">
        <v>42818</v>
      </c>
      <c r="L14" s="5" t="str">
        <f>"000473"</f>
        <v>000473</v>
      </c>
      <c r="M14" s="4">
        <v>42818</v>
      </c>
      <c r="N14" s="5">
        <v>16</v>
      </c>
      <c r="O14" s="5" t="str">
        <f>"005066"</f>
        <v>005066</v>
      </c>
      <c r="P14" s="4">
        <v>43322</v>
      </c>
      <c r="Q14" s="7">
        <v>9.8481799999999993</v>
      </c>
      <c r="R14" s="7">
        <v>1.3004100000000001</v>
      </c>
      <c r="S14" s="7">
        <v>8.5477699999999999</v>
      </c>
      <c r="T14" s="5">
        <v>170</v>
      </c>
      <c r="U14" s="4">
        <v>43326</v>
      </c>
      <c r="V14" s="5">
        <v>9886155297</v>
      </c>
      <c r="W14" s="6" t="s">
        <v>41</v>
      </c>
      <c r="X14" s="5" t="s">
        <v>29</v>
      </c>
      <c r="Y14" s="6" t="s">
        <v>30</v>
      </c>
      <c r="Z14" s="5" t="s">
        <v>57</v>
      </c>
      <c r="AA14" s="6" t="s">
        <v>56</v>
      </c>
      <c r="AB14" s="7">
        <v>9.8481799999999994E-2</v>
      </c>
      <c r="AD14" s="8"/>
      <c r="AF14" s="8"/>
      <c r="AG14" s="8"/>
    </row>
    <row r="15" spans="1:33" x14ac:dyDescent="0.2">
      <c r="A15" s="12">
        <v>5470</v>
      </c>
      <c r="B15" s="13" t="s">
        <v>33</v>
      </c>
      <c r="C15" s="13">
        <v>43357</v>
      </c>
      <c r="D15" s="5">
        <v>108</v>
      </c>
      <c r="E15" s="6" t="s">
        <v>55</v>
      </c>
      <c r="F15" s="5" t="s">
        <v>72</v>
      </c>
      <c r="G15" s="6" t="s">
        <v>71</v>
      </c>
      <c r="H15" s="5" t="str">
        <f>"000025"</f>
        <v>000025</v>
      </c>
      <c r="I15" s="4">
        <v>42945</v>
      </c>
      <c r="J15" s="5" t="str">
        <f>"000010"</f>
        <v>000010</v>
      </c>
      <c r="K15" s="4">
        <v>42945</v>
      </c>
      <c r="L15" s="5" t="str">
        <f>"000017"</f>
        <v>000017</v>
      </c>
      <c r="M15" s="4">
        <v>42945</v>
      </c>
      <c r="N15" s="5">
        <v>16</v>
      </c>
      <c r="O15" s="5" t="str">
        <f>"005650"</f>
        <v>005650</v>
      </c>
      <c r="P15" s="4">
        <v>43349</v>
      </c>
      <c r="Q15" s="7">
        <v>7.7542499999999999</v>
      </c>
      <c r="R15" s="7">
        <v>1.00031</v>
      </c>
      <c r="S15" s="7">
        <v>6.7539400000000001</v>
      </c>
      <c r="T15" s="5">
        <v>203</v>
      </c>
      <c r="U15" s="4">
        <v>43357</v>
      </c>
      <c r="V15" s="5">
        <v>9900557026</v>
      </c>
      <c r="W15" s="6" t="s">
        <v>70</v>
      </c>
      <c r="X15" s="5" t="s">
        <v>29</v>
      </c>
      <c r="Y15" s="6" t="s">
        <v>30</v>
      </c>
      <c r="Z15" s="5" t="s">
        <v>57</v>
      </c>
      <c r="AA15" s="6" t="s">
        <v>56</v>
      </c>
      <c r="AB15" s="7">
        <f>Q15/100</f>
        <v>7.75425E-2</v>
      </c>
      <c r="AD15" s="8"/>
      <c r="AF15" s="8"/>
      <c r="AG15" s="8"/>
    </row>
    <row r="16" spans="1:33" x14ac:dyDescent="0.2">
      <c r="A16" s="12">
        <v>5810</v>
      </c>
      <c r="B16" s="13" t="s">
        <v>37</v>
      </c>
      <c r="C16" s="13">
        <v>43377</v>
      </c>
      <c r="D16" s="5">
        <v>108</v>
      </c>
      <c r="E16" s="6" t="s">
        <v>55</v>
      </c>
      <c r="F16" s="5" t="s">
        <v>69</v>
      </c>
      <c r="G16" s="6" t="s">
        <v>68</v>
      </c>
      <c r="H16" s="5" t="str">
        <f>"000212"</f>
        <v>000212</v>
      </c>
      <c r="I16" s="4">
        <v>43153</v>
      </c>
      <c r="J16" s="5" t="str">
        <f>"000039"</f>
        <v>000039</v>
      </c>
      <c r="K16" s="4">
        <v>43357</v>
      </c>
      <c r="L16" s="5" t="str">
        <f>"000091"</f>
        <v>000091</v>
      </c>
      <c r="M16" s="4">
        <v>43361</v>
      </c>
      <c r="N16" s="5">
        <v>17</v>
      </c>
      <c r="O16" s="5" t="str">
        <f>"006110"</f>
        <v>006110</v>
      </c>
      <c r="P16" s="4">
        <v>43376</v>
      </c>
      <c r="Q16" s="7">
        <v>5.8259699999999999</v>
      </c>
      <c r="R16" s="7">
        <v>0.43110999999999999</v>
      </c>
      <c r="S16" s="7">
        <v>5.3948600000000004</v>
      </c>
      <c r="T16" s="5">
        <v>220</v>
      </c>
      <c r="U16" s="4">
        <v>43377</v>
      </c>
      <c r="V16" s="5">
        <v>9886636886</v>
      </c>
      <c r="W16" s="6" t="s">
        <v>67</v>
      </c>
      <c r="X16" s="5" t="s">
        <v>34</v>
      </c>
      <c r="Y16" s="6" t="s">
        <v>35</v>
      </c>
      <c r="Z16" s="5" t="s">
        <v>57</v>
      </c>
      <c r="AA16" s="6" t="s">
        <v>56</v>
      </c>
      <c r="AB16" s="7">
        <f>Q16/100</f>
        <v>5.8259699999999998E-2</v>
      </c>
      <c r="AD16" s="8"/>
      <c r="AF16" s="8"/>
      <c r="AG16" s="8"/>
    </row>
    <row r="17" spans="1:33" x14ac:dyDescent="0.2">
      <c r="A17" s="12">
        <v>5811</v>
      </c>
      <c r="B17" s="13" t="s">
        <v>37</v>
      </c>
      <c r="C17" s="13">
        <v>43377</v>
      </c>
      <c r="D17" s="5">
        <v>108</v>
      </c>
      <c r="E17" s="6" t="s">
        <v>55</v>
      </c>
      <c r="F17" s="5" t="s">
        <v>69</v>
      </c>
      <c r="G17" s="6" t="s">
        <v>68</v>
      </c>
      <c r="H17" s="5" t="str">
        <f>"000212"</f>
        <v>000212</v>
      </c>
      <c r="I17" s="4">
        <v>43153</v>
      </c>
      <c r="J17" s="5" t="str">
        <f>"000039"</f>
        <v>000039</v>
      </c>
      <c r="K17" s="4">
        <v>43357</v>
      </c>
      <c r="L17" s="5" t="str">
        <f>"000091"</f>
        <v>000091</v>
      </c>
      <c r="M17" s="4">
        <v>43361</v>
      </c>
      <c r="N17" s="5">
        <v>17</v>
      </c>
      <c r="O17" s="5" t="str">
        <f>"006110"</f>
        <v>006110</v>
      </c>
      <c r="P17" s="4">
        <v>43376</v>
      </c>
      <c r="Q17" s="7">
        <v>5.8259699999999999</v>
      </c>
      <c r="R17" s="7">
        <v>0.43110999999999999</v>
      </c>
      <c r="S17" s="7">
        <v>5.3948600000000004</v>
      </c>
      <c r="T17" s="5">
        <v>220</v>
      </c>
      <c r="U17" s="4">
        <v>43377</v>
      </c>
      <c r="V17" s="5">
        <v>9886636886</v>
      </c>
      <c r="W17" s="6" t="s">
        <v>67</v>
      </c>
      <c r="X17" s="5" t="s">
        <v>34</v>
      </c>
      <c r="Y17" s="6" t="s">
        <v>35</v>
      </c>
      <c r="Z17" s="5" t="s">
        <v>57</v>
      </c>
      <c r="AA17" s="6" t="s">
        <v>56</v>
      </c>
      <c r="AB17" s="7">
        <f>Q17/100</f>
        <v>5.8259699999999998E-2</v>
      </c>
      <c r="AD17" s="8"/>
      <c r="AF17" s="8"/>
      <c r="AG17" s="8"/>
    </row>
    <row r="18" spans="1:33" x14ac:dyDescent="0.2">
      <c r="A18" s="12">
        <v>6144</v>
      </c>
      <c r="B18" s="13" t="s">
        <v>37</v>
      </c>
      <c r="C18" s="13">
        <v>43385</v>
      </c>
      <c r="D18" s="5">
        <v>108</v>
      </c>
      <c r="E18" s="6" t="s">
        <v>55</v>
      </c>
      <c r="F18" s="5" t="s">
        <v>66</v>
      </c>
      <c r="G18" s="6" t="s">
        <v>65</v>
      </c>
      <c r="H18" s="5" t="str">
        <f>"000008"</f>
        <v>000008</v>
      </c>
      <c r="I18" s="4">
        <v>43132</v>
      </c>
      <c r="J18" s="5" t="str">
        <f>"000015"</f>
        <v>000015</v>
      </c>
      <c r="K18" s="4">
        <v>43132</v>
      </c>
      <c r="L18" s="5" t="str">
        <f>"000119"</f>
        <v>000119</v>
      </c>
      <c r="M18" s="4">
        <v>43132</v>
      </c>
      <c r="N18" s="5">
        <v>18</v>
      </c>
      <c r="O18" s="5" t="str">
        <f>"006133"</f>
        <v>006133</v>
      </c>
      <c r="P18" s="4">
        <v>43377</v>
      </c>
      <c r="Q18" s="7">
        <v>42.87</v>
      </c>
      <c r="R18" s="7">
        <v>1.0840000000000001</v>
      </c>
      <c r="S18" s="7">
        <v>41.786000000000001</v>
      </c>
      <c r="T18" s="5">
        <v>227</v>
      </c>
      <c r="U18" s="4">
        <v>43385</v>
      </c>
      <c r="V18" s="5">
        <v>9845139778</v>
      </c>
      <c r="W18" s="6" t="s">
        <v>64</v>
      </c>
      <c r="X18" s="5" t="s">
        <v>47</v>
      </c>
      <c r="Y18" s="6" t="s">
        <v>46</v>
      </c>
      <c r="Z18" s="5" t="s">
        <v>50</v>
      </c>
      <c r="AA18" s="6" t="s">
        <v>49</v>
      </c>
      <c r="AB18" s="7">
        <f>Q18/100</f>
        <v>0.42869999999999997</v>
      </c>
      <c r="AD18" s="8"/>
      <c r="AF18" s="8"/>
      <c r="AG18" s="8"/>
    </row>
    <row r="19" spans="1:33" x14ac:dyDescent="0.2">
      <c r="A19" s="12">
        <v>6145</v>
      </c>
      <c r="B19" s="13" t="s">
        <v>37</v>
      </c>
      <c r="C19" s="13">
        <v>43385</v>
      </c>
      <c r="D19" s="5">
        <v>108</v>
      </c>
      <c r="E19" s="6" t="s">
        <v>55</v>
      </c>
      <c r="F19" s="5" t="s">
        <v>66</v>
      </c>
      <c r="G19" s="6" t="s">
        <v>65</v>
      </c>
      <c r="H19" s="5" t="str">
        <f>"000008"</f>
        <v>000008</v>
      </c>
      <c r="I19" s="4">
        <v>43132</v>
      </c>
      <c r="J19" s="5" t="str">
        <f>"000015"</f>
        <v>000015</v>
      </c>
      <c r="K19" s="4">
        <v>43132</v>
      </c>
      <c r="L19" s="5" t="str">
        <f>"000119"</f>
        <v>000119</v>
      </c>
      <c r="M19" s="4">
        <v>43132</v>
      </c>
      <c r="N19" s="5">
        <v>18</v>
      </c>
      <c r="O19" s="5" t="str">
        <f>"006133"</f>
        <v>006133</v>
      </c>
      <c r="P19" s="4">
        <v>43377</v>
      </c>
      <c r="Q19" s="7">
        <v>42.87</v>
      </c>
      <c r="R19" s="7">
        <v>1.0840000000000001</v>
      </c>
      <c r="S19" s="7">
        <v>41.786000000000001</v>
      </c>
      <c r="T19" s="5">
        <v>227</v>
      </c>
      <c r="U19" s="4">
        <v>43385</v>
      </c>
      <c r="V19" s="5">
        <v>9845139778</v>
      </c>
      <c r="W19" s="6" t="s">
        <v>64</v>
      </c>
      <c r="X19" s="5" t="s">
        <v>47</v>
      </c>
      <c r="Y19" s="6" t="s">
        <v>46</v>
      </c>
      <c r="Z19" s="5" t="s">
        <v>50</v>
      </c>
      <c r="AA19" s="6" t="s">
        <v>49</v>
      </c>
      <c r="AB19" s="7">
        <f>Q19/100</f>
        <v>0.42869999999999997</v>
      </c>
      <c r="AD19" s="8"/>
      <c r="AF19" s="8"/>
      <c r="AG19" s="8"/>
    </row>
    <row r="20" spans="1:33" x14ac:dyDescent="0.2">
      <c r="A20" s="12">
        <v>7004</v>
      </c>
      <c r="B20" s="13" t="s">
        <v>37</v>
      </c>
      <c r="C20" s="13">
        <v>43403</v>
      </c>
      <c r="D20" s="5">
        <v>108</v>
      </c>
      <c r="E20" s="6" t="s">
        <v>55</v>
      </c>
      <c r="F20" s="5" t="s">
        <v>60</v>
      </c>
      <c r="G20" s="6" t="s">
        <v>59</v>
      </c>
      <c r="H20" s="5" t="str">
        <f>"000081"</f>
        <v>000081</v>
      </c>
      <c r="I20" s="4">
        <v>42243</v>
      </c>
      <c r="J20" s="5" t="str">
        <f>"000081"</f>
        <v>000081</v>
      </c>
      <c r="K20" s="4">
        <v>42613</v>
      </c>
      <c r="L20" s="5" t="str">
        <f>"000347"</f>
        <v>000347</v>
      </c>
      <c r="M20" s="4">
        <v>42613</v>
      </c>
      <c r="N20" s="5">
        <v>14</v>
      </c>
      <c r="O20" s="5" t="str">
        <f>"001705"</f>
        <v>001705</v>
      </c>
      <c r="P20" s="4">
        <v>43242</v>
      </c>
      <c r="Q20" s="7">
        <v>2.0207600000000001</v>
      </c>
      <c r="R20" s="7">
        <v>0.25334000000000001</v>
      </c>
      <c r="S20" s="7">
        <v>1.76742</v>
      </c>
      <c r="T20" s="5">
        <v>254</v>
      </c>
      <c r="U20" s="4">
        <v>43403</v>
      </c>
      <c r="V20" s="5">
        <v>9972523639</v>
      </c>
      <c r="W20" s="6" t="s">
        <v>63</v>
      </c>
      <c r="X20" s="5" t="s">
        <v>29</v>
      </c>
      <c r="Y20" s="6" t="s">
        <v>30</v>
      </c>
      <c r="Z20" s="5" t="s">
        <v>57</v>
      </c>
      <c r="AA20" s="6" t="s">
        <v>56</v>
      </c>
      <c r="AB20" s="7">
        <f>Q20/100</f>
        <v>2.0207600000000003E-2</v>
      </c>
      <c r="AD20" s="8"/>
      <c r="AF20" s="8"/>
      <c r="AG20" s="8"/>
    </row>
    <row r="21" spans="1:33" x14ac:dyDescent="0.2">
      <c r="A21" s="12">
        <v>7005</v>
      </c>
      <c r="B21" s="13" t="s">
        <v>37</v>
      </c>
      <c r="C21" s="13">
        <v>43403</v>
      </c>
      <c r="D21" s="5">
        <v>108</v>
      </c>
      <c r="E21" s="6" t="s">
        <v>55</v>
      </c>
      <c r="F21" s="5" t="s">
        <v>60</v>
      </c>
      <c r="G21" s="6" t="s">
        <v>59</v>
      </c>
      <c r="H21" s="5" t="str">
        <f>"000081"</f>
        <v>000081</v>
      </c>
      <c r="I21" s="4">
        <v>42243</v>
      </c>
      <c r="J21" s="5" t="str">
        <f>"000081"</f>
        <v>000081</v>
      </c>
      <c r="K21" s="4">
        <v>42613</v>
      </c>
      <c r="L21" s="5" t="str">
        <f>"000347"</f>
        <v>000347</v>
      </c>
      <c r="M21" s="4">
        <v>42613</v>
      </c>
      <c r="N21" s="5">
        <v>14</v>
      </c>
      <c r="O21" s="5" t="str">
        <f>"001705"</f>
        <v>001705</v>
      </c>
      <c r="P21" s="4">
        <v>43242</v>
      </c>
      <c r="Q21" s="7">
        <v>2.0777999999999999</v>
      </c>
      <c r="R21" s="7">
        <v>0.26388</v>
      </c>
      <c r="S21" s="7">
        <v>1.81392</v>
      </c>
      <c r="T21" s="5">
        <v>254</v>
      </c>
      <c r="U21" s="4">
        <v>43403</v>
      </c>
      <c r="V21" s="5">
        <v>9972523639</v>
      </c>
      <c r="W21" s="6" t="s">
        <v>58</v>
      </c>
      <c r="X21" s="5" t="s">
        <v>29</v>
      </c>
      <c r="Y21" s="6" t="s">
        <v>30</v>
      </c>
      <c r="Z21" s="5" t="s">
        <v>57</v>
      </c>
      <c r="AA21" s="6" t="s">
        <v>56</v>
      </c>
      <c r="AB21" s="7">
        <f>Q21/100</f>
        <v>2.0777999999999998E-2</v>
      </c>
      <c r="AD21" s="8"/>
      <c r="AF21" s="8"/>
      <c r="AG21" s="8"/>
    </row>
    <row r="22" spans="1:33" x14ac:dyDescent="0.2">
      <c r="A22" s="12">
        <v>7755</v>
      </c>
      <c r="B22" s="13" t="s">
        <v>36</v>
      </c>
      <c r="C22" s="13">
        <v>43448</v>
      </c>
      <c r="D22" s="5">
        <v>108</v>
      </c>
      <c r="E22" s="6" t="s">
        <v>55</v>
      </c>
      <c r="F22" s="5" t="s">
        <v>60</v>
      </c>
      <c r="G22" s="6" t="s">
        <v>59</v>
      </c>
      <c r="H22" s="5" t="str">
        <f>"000081"</f>
        <v>000081</v>
      </c>
      <c r="I22" s="4">
        <v>42243</v>
      </c>
      <c r="J22" s="5" t="str">
        <f>"000081"</f>
        <v>000081</v>
      </c>
      <c r="K22" s="4">
        <v>42613</v>
      </c>
      <c r="L22" s="5" t="str">
        <f>"000347"</f>
        <v>000347</v>
      </c>
      <c r="M22" s="4">
        <v>42613</v>
      </c>
      <c r="N22" s="5">
        <v>14</v>
      </c>
      <c r="O22" s="5" t="str">
        <f>"001705"</f>
        <v>001705</v>
      </c>
      <c r="P22" s="4">
        <v>43242</v>
      </c>
      <c r="Q22" s="7">
        <v>2.0164</v>
      </c>
      <c r="R22" s="7">
        <v>0.25567000000000001</v>
      </c>
      <c r="S22" s="7">
        <v>1.7607299999999999</v>
      </c>
      <c r="T22" s="5">
        <v>291</v>
      </c>
      <c r="U22" s="4">
        <v>43448</v>
      </c>
      <c r="V22" s="5">
        <v>9972523639</v>
      </c>
      <c r="W22" s="6" t="s">
        <v>58</v>
      </c>
      <c r="X22" s="5" t="s">
        <v>29</v>
      </c>
      <c r="Y22" s="6" t="s">
        <v>30</v>
      </c>
      <c r="Z22" s="5" t="s">
        <v>57</v>
      </c>
      <c r="AA22" s="6" t="s">
        <v>56</v>
      </c>
      <c r="AB22" s="7">
        <f>Q22/100</f>
        <v>2.0164000000000001E-2</v>
      </c>
      <c r="AD22" s="8"/>
      <c r="AF22" s="8"/>
      <c r="AG22" s="8"/>
    </row>
    <row r="23" spans="1:33" x14ac:dyDescent="0.2">
      <c r="A23" s="12">
        <v>7756</v>
      </c>
      <c r="B23" s="13" t="s">
        <v>36</v>
      </c>
      <c r="C23" s="13">
        <v>43448</v>
      </c>
      <c r="D23" s="5">
        <v>108</v>
      </c>
      <c r="E23" s="6" t="s">
        <v>55</v>
      </c>
      <c r="F23" s="5" t="s">
        <v>62</v>
      </c>
      <c r="G23" s="6" t="s">
        <v>61</v>
      </c>
      <c r="H23" s="5" t="str">
        <f>"000681"</f>
        <v>000681</v>
      </c>
      <c r="I23" s="4">
        <v>42632</v>
      </c>
      <c r="J23" s="5" t="str">
        <f>"000018"</f>
        <v>000018</v>
      </c>
      <c r="K23" s="4">
        <v>42508</v>
      </c>
      <c r="L23" s="5" t="str">
        <f>"000049"</f>
        <v>000049</v>
      </c>
      <c r="M23" s="4">
        <v>42515</v>
      </c>
      <c r="N23" s="5">
        <v>13</v>
      </c>
      <c r="O23" s="5" t="str">
        <f>"007702"</f>
        <v>007702</v>
      </c>
      <c r="P23" s="4">
        <v>43441</v>
      </c>
      <c r="Q23" s="7">
        <v>19.0687</v>
      </c>
      <c r="R23" s="7">
        <v>2.8893399999999998</v>
      </c>
      <c r="S23" s="7">
        <v>16.179359999999999</v>
      </c>
      <c r="T23" s="5">
        <v>291</v>
      </c>
      <c r="U23" s="4">
        <v>43448</v>
      </c>
      <c r="V23" s="5">
        <v>9449863068</v>
      </c>
      <c r="W23" s="6" t="s">
        <v>42</v>
      </c>
      <c r="X23" s="5" t="s">
        <v>45</v>
      </c>
      <c r="Y23" s="6" t="s">
        <v>44</v>
      </c>
      <c r="Z23" s="5" t="s">
        <v>57</v>
      </c>
      <c r="AA23" s="6" t="s">
        <v>56</v>
      </c>
      <c r="AB23" s="7">
        <f>Q23/100</f>
        <v>0.190687</v>
      </c>
      <c r="AD23" s="8"/>
      <c r="AF23" s="8"/>
      <c r="AG23" s="8"/>
    </row>
    <row r="24" spans="1:33" x14ac:dyDescent="0.2">
      <c r="A24" s="12">
        <v>7757</v>
      </c>
      <c r="B24" s="13" t="s">
        <v>36</v>
      </c>
      <c r="C24" s="13">
        <v>43448</v>
      </c>
      <c r="D24" s="5">
        <v>108</v>
      </c>
      <c r="E24" s="6" t="s">
        <v>55</v>
      </c>
      <c r="F24" s="5" t="s">
        <v>60</v>
      </c>
      <c r="G24" s="6" t="s">
        <v>59</v>
      </c>
      <c r="H24" s="5" t="str">
        <f>"000081"</f>
        <v>000081</v>
      </c>
      <c r="I24" s="4">
        <v>42243</v>
      </c>
      <c r="J24" s="5" t="str">
        <f>"000081"</f>
        <v>000081</v>
      </c>
      <c r="K24" s="4">
        <v>42613</v>
      </c>
      <c r="L24" s="5" t="str">
        <f>"000347"</f>
        <v>000347</v>
      </c>
      <c r="M24" s="4">
        <v>42613</v>
      </c>
      <c r="N24" s="5">
        <v>14</v>
      </c>
      <c r="O24" s="5" t="str">
        <f>"001705"</f>
        <v>001705</v>
      </c>
      <c r="P24" s="4">
        <v>43242</v>
      </c>
      <c r="Q24" s="7">
        <v>2.0768</v>
      </c>
      <c r="R24" s="7">
        <v>0.26201999999999998</v>
      </c>
      <c r="S24" s="7">
        <v>1.8147800000000001</v>
      </c>
      <c r="T24" s="5">
        <v>291</v>
      </c>
      <c r="U24" s="4">
        <v>43448</v>
      </c>
      <c r="V24" s="5">
        <v>9972523639</v>
      </c>
      <c r="W24" s="6" t="s">
        <v>58</v>
      </c>
      <c r="X24" s="5" t="s">
        <v>29</v>
      </c>
      <c r="Y24" s="6" t="s">
        <v>30</v>
      </c>
      <c r="Z24" s="5" t="s">
        <v>57</v>
      </c>
      <c r="AA24" s="6" t="s">
        <v>56</v>
      </c>
      <c r="AB24" s="7">
        <f>Q24/100</f>
        <v>2.0767999999999998E-2</v>
      </c>
      <c r="AD24" s="8"/>
      <c r="AF24" s="8"/>
      <c r="AG24" s="8"/>
    </row>
    <row r="25" spans="1:33" x14ac:dyDescent="0.2">
      <c r="A25" s="12">
        <v>7758</v>
      </c>
      <c r="B25" s="13" t="s">
        <v>36</v>
      </c>
      <c r="C25" s="13">
        <v>43448</v>
      </c>
      <c r="D25" s="5">
        <v>108</v>
      </c>
      <c r="E25" s="6" t="s">
        <v>55</v>
      </c>
      <c r="F25" s="5" t="s">
        <v>54</v>
      </c>
      <c r="G25" s="6" t="s">
        <v>53</v>
      </c>
      <c r="H25" s="5" t="str">
        <f>"000048"</f>
        <v>000048</v>
      </c>
      <c r="I25" s="4">
        <v>42964</v>
      </c>
      <c r="J25" s="5" t="str">
        <f>"000037"</f>
        <v>000037</v>
      </c>
      <c r="K25" s="4">
        <v>43014</v>
      </c>
      <c r="L25" s="5" t="str">
        <f>"000067"</f>
        <v>000067</v>
      </c>
      <c r="M25" s="4">
        <v>43014</v>
      </c>
      <c r="N25" s="5">
        <v>17</v>
      </c>
      <c r="O25" s="5" t="str">
        <f>"007759"</f>
        <v>007759</v>
      </c>
      <c r="P25" s="4">
        <v>43444</v>
      </c>
      <c r="Q25" s="7">
        <v>11.02605</v>
      </c>
      <c r="R25" s="7">
        <v>1.7841499999999999</v>
      </c>
      <c r="S25" s="7">
        <v>9.2418999999999993</v>
      </c>
      <c r="T25" s="5">
        <v>292</v>
      </c>
      <c r="U25" s="4">
        <v>43448</v>
      </c>
      <c r="V25" s="5">
        <v>9887958950</v>
      </c>
      <c r="W25" s="6" t="s">
        <v>52</v>
      </c>
      <c r="X25" s="5" t="s">
        <v>29</v>
      </c>
      <c r="Y25" s="6" t="s">
        <v>30</v>
      </c>
      <c r="Z25" s="5" t="s">
        <v>39</v>
      </c>
      <c r="AA25" s="6" t="s">
        <v>38</v>
      </c>
      <c r="AB25" s="7">
        <f>Q25/100</f>
        <v>0.1102605</v>
      </c>
      <c r="AD25" s="8"/>
      <c r="AF25" s="8"/>
      <c r="AG25"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2019-01-17T07:37:40Z</dcterms:modified>
</cp:coreProperties>
</file>