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AB17" i="1"/>
  <c r="H18" i="1"/>
  <c r="J18" i="1"/>
  <c r="L18" i="1"/>
  <c r="O18" i="1"/>
  <c r="AB18" i="1"/>
  <c r="H19" i="1"/>
  <c r="J19" i="1"/>
  <c r="L19" i="1"/>
  <c r="O19" i="1"/>
  <c r="AB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</calcChain>
</file>

<file path=xl/sharedStrings.xml><?xml version="1.0" encoding="utf-8"?>
<sst xmlns="http://schemas.openxmlformats.org/spreadsheetml/2006/main" count="334" uniqueCount="130">
  <si>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</si>
  <si>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</si>
  <si>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</si>
  <si>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</si>
  <si>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</si>
  <si>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</si>
  <si>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</si>
  <si>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</si>
  <si>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</si>
  <si>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</si>
  <si>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</si>
  <si>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</si>
  <si>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</si>
  <si>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</si>
  <si>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</si>
  <si>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</si>
  <si>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</si>
  <si>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</si>
  <si>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</si>
  <si>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</si>
  <si>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</si>
  <si>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</si>
  <si>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</si>
  <si>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</si>
  <si>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</si>
  <si>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</si>
  <si>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</si>
  <si>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</si>
  <si>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</si>
  <si>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</si>
  <si>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</si>
  <si>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</si>
  <si>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</si>
  <si>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</si>
  <si>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</si>
  <si>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</si>
  <si>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</si>
  <si>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</si>
  <si>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</si>
  <si>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</si>
  <si>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</si>
  <si>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</si>
  <si>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April</t>
  </si>
  <si>
    <t>Water Supply New Areas</t>
  </si>
  <si>
    <t>P1802</t>
  </si>
  <si>
    <t>June</t>
  </si>
  <si>
    <t>Nagarothana Works</t>
  </si>
  <si>
    <t>P3106</t>
  </si>
  <si>
    <t>Development works for Bangalore City</t>
  </si>
  <si>
    <t>P2434</t>
  </si>
  <si>
    <t>Executive Engineer 1 KRIDL</t>
  </si>
  <si>
    <t>Providing CC Camera in ward no 109</t>
  </si>
  <si>
    <t>109-17-000022</t>
  </si>
  <si>
    <t>Chikka Pete</t>
  </si>
  <si>
    <t xml:space="preserve"> Assistant Executive Engineer Chickpet West Zone</t>
  </si>
  <si>
    <t>ddo204</t>
  </si>
  <si>
    <t>Aishwarya Infrastrucure and Developers</t>
  </si>
  <si>
    <t>Improvements to Drain in Old Tharagupete and Sultanpet Main Road in Ward No. 109</t>
  </si>
  <si>
    <t>109-17-000008</t>
  </si>
  <si>
    <t>Providing HDD Method Drain in Concrete Road in Ward No. 109</t>
  </si>
  <si>
    <t>109-17-000015</t>
  </si>
  <si>
    <t>Removing and Resetting the Cement Concrete Cobble Stone in Ward No. 109</t>
  </si>
  <si>
    <t>109-17-000010</t>
  </si>
  <si>
    <t>Executive Engineer 2 KRIDL</t>
  </si>
  <si>
    <t xml:space="preserve">Providing and fixing of LED Street lights  in Ward No  109 in Gandhinagar Division </t>
  </si>
  <si>
    <t>109-17-000019</t>
  </si>
  <si>
    <t>Technical Manager KRIDL West</t>
  </si>
  <si>
    <t>Filling of Potholes In BVK Iyengar Road and Avenue Road In Ward-109</t>
  </si>
  <si>
    <t>109-16-000005</t>
  </si>
  <si>
    <t>Technical Manager  (West) Karnataka Rural Infrastructure Development Limited</t>
  </si>
  <si>
    <t xml:space="preserve">Estimate for site Formation for construction of Indira Canteen in Ward No 109  </t>
  </si>
  <si>
    <t>109-18-000014</t>
  </si>
  <si>
    <t>S T Umesh</t>
  </si>
  <si>
    <t>Improvement to Drain in Sowrashtrapet Area in Ward No. 109</t>
  </si>
  <si>
    <t>109-17-000011</t>
  </si>
  <si>
    <t>Improvements to Footpath in Akkipet Main Road in Ward No. 109</t>
  </si>
  <si>
    <t>109-17-000009</t>
  </si>
  <si>
    <t>Improvements to Balepet Main Road in Ward No. 109</t>
  </si>
  <si>
    <t>109-17-000007</t>
  </si>
  <si>
    <t>Providing Cement Concrete roads to Cubbonpet Surrounding Area in Ward No. 109</t>
  </si>
  <si>
    <t>109-17-000013</t>
  </si>
  <si>
    <t>Improvements to Concrete Road at G.K Temple Street and Surrounding Area in Ward No. 109</t>
  </si>
  <si>
    <t>109-17-000012</t>
  </si>
  <si>
    <t xml:space="preserve">Providing Cement Concrete to Main Road Cross Roads of Cubbonpete in Ward No 109 </t>
  </si>
  <si>
    <t>109-18-000017</t>
  </si>
  <si>
    <t xml:space="preserve">Providing and Asphalting and Improvements to B V K Ayyengar Road in Ward No 109 </t>
  </si>
  <si>
    <t>109-18-000015</t>
  </si>
  <si>
    <t xml:space="preserve">Providing Cement Concrete to Main Road and Cross Roads of Balepete in Ward No 109 </t>
  </si>
  <si>
    <t>109-18-000016</t>
  </si>
  <si>
    <t>Satish Kumar</t>
  </si>
  <si>
    <t>Providing Rain Water Harvesting to Dummy Borewells in Ward No. 109</t>
  </si>
  <si>
    <t>109-17-000016</t>
  </si>
  <si>
    <t>Sri Gayathri Electricals</t>
  </si>
  <si>
    <t>Supplying of Electric poles and equipments in ward no 109</t>
  </si>
  <si>
    <t>109-16-000018</t>
  </si>
  <si>
    <t>Emergency Grants in ward no 109</t>
  </si>
  <si>
    <t>109-16-000004</t>
  </si>
  <si>
    <t>Providing Cement Concrete Road for Uattaradi Matt and Surrounding Area In Chickpet In Ward-109</t>
  </si>
  <si>
    <t>109-16-000015</t>
  </si>
  <si>
    <t xml:space="preserve">Providing drains at BVK Iyenger Road In Ward-109 </t>
  </si>
  <si>
    <t>109-14-000024</t>
  </si>
  <si>
    <t>B N Naveen Kumar</t>
  </si>
  <si>
    <t>Providing Cement Concrete Road for Cubbonpet and Surrounding Area In Chickpete In Ward-109</t>
  </si>
  <si>
    <t>109-16-000017</t>
  </si>
  <si>
    <t>M Jayanth Kumar</t>
  </si>
  <si>
    <t>Filling of Asphalt Pot Holes in Ward No. 109</t>
  </si>
  <si>
    <t>109-17-000003</t>
  </si>
  <si>
    <t>Filling of Cement Concrete Pot Holes in Ward No. 109</t>
  </si>
  <si>
    <t>109-17-000002</t>
  </si>
  <si>
    <t>S Chandra Mohan</t>
  </si>
  <si>
    <t xml:space="preserve">Maintanance of Ward for First Shift in Chickpet In Ward-109 </t>
  </si>
  <si>
    <t>109-15-000016</t>
  </si>
  <si>
    <t>Filling up of Potholes and Road Cuttings In Chickpet Area In Ward-109</t>
  </si>
  <si>
    <t>109-16-000006</t>
  </si>
  <si>
    <t>N Sampth Kumar</t>
  </si>
  <si>
    <t xml:space="preserve">Cement Concrete Roads at Santhoshpet and Surrounding Area In ward-109 </t>
  </si>
  <si>
    <t>109-15-000011</t>
  </si>
  <si>
    <t xml:space="preserve">Cement Concrete roads at R T Street and Surrounding area In Ward-109 </t>
  </si>
  <si>
    <t>109-15-000010</t>
  </si>
  <si>
    <t>N Sampath Kumar</t>
  </si>
  <si>
    <t xml:space="preserve">Cement Concrete roads at Huriyopet and Surroundings area In Ward-109 </t>
  </si>
  <si>
    <t>109-15-000009</t>
  </si>
  <si>
    <t>Providing Cement Concrete Road for PS Lane and Surrounding Area In Chickpet In Ward-109</t>
  </si>
  <si>
    <t>109-16-000013</t>
  </si>
  <si>
    <t xml:space="preserve">Providing interlocking CC pavers at Siddanna lane and cross roads. </t>
  </si>
  <si>
    <t>109-13-000013</t>
  </si>
  <si>
    <t xml:space="preserve">Providing interlocking CC pavers at R.T.Street cross roads. </t>
  </si>
  <si>
    <t>109-13-000012</t>
  </si>
  <si>
    <t xml:space="preserve">Providing interlocking CC pavers at Papanna lane and cross roads. </t>
  </si>
  <si>
    <t>109-13-000011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</si>
</sst>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A2" sqref="A2:XFD3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634</v>
      </c>
      <c r="B2" s="13" t="s">
        <v>42</v>
      </c>
      <c r="C2" s="13">
        <v>43214</v>
      </c>
      <c r="D2" s="5">
        <v>109</v>
      </c>
      <c r="E2" s="6" t="s">
        <v>53</v>
      </c>
      <c r="F2" s="5" t="s">
        <v>129</v>
      </c>
      <c r="G2" s="6" t="s">
        <v>128</v>
      </c>
      <c r="H2" s="5" t="str">
        <f>"000557"</f>
        <v>000557</v>
      </c>
      <c r="I2" s="4">
        <v>41466</v>
      </c>
      <c r="J2" s="5" t="str">
        <f>"000.45"</f>
        <v>000.45</v>
      </c>
      <c r="K2" s="4">
        <v>42520</v>
      </c>
      <c r="L2" s="5" t="str">
        <f>"000130"</f>
        <v>000130</v>
      </c>
      <c r="M2" s="4">
        <v>42520</v>
      </c>
      <c r="N2" s="5">
        <v>13</v>
      </c>
      <c r="O2" s="5" t="str">
        <f>"000539"</f>
        <v>000539</v>
      </c>
      <c r="P2" s="4">
        <v>43203</v>
      </c>
      <c r="Q2" s="7">
        <v>19.000579999999999</v>
      </c>
      <c r="R2" s="7">
        <v>2.5540600000000002</v>
      </c>
      <c r="S2" s="7">
        <v>16.44652</v>
      </c>
      <c r="T2" s="5">
        <v>23</v>
      </c>
      <c r="U2" s="4">
        <v>43214</v>
      </c>
      <c r="V2" s="5">
        <v>9945417770</v>
      </c>
      <c r="W2" s="6" t="s">
        <v>56</v>
      </c>
      <c r="X2" s="5" t="s">
        <v>31</v>
      </c>
      <c r="Y2" s="6" t="s">
        <v>32</v>
      </c>
      <c r="Z2" s="5" t="s">
        <v>55</v>
      </c>
      <c r="AA2" s="6" t="s">
        <v>54</v>
      </c>
      <c r="AB2" s="7">
        <v>0.1900058</v>
      </c>
      <c r="AD2" s="8"/>
      <c r="AF2" s="8"/>
      <c r="AG2" s="8"/>
    </row>
    <row r="3" spans="1:33" x14ac:dyDescent="0.2">
      <c r="A3" s="12">
        <v>635</v>
      </c>
      <c r="B3" s="13" t="s">
        <v>42</v>
      </c>
      <c r="C3" s="13">
        <v>43214</v>
      </c>
      <c r="D3" s="5">
        <v>109</v>
      </c>
      <c r="E3" s="6" t="s">
        <v>53</v>
      </c>
      <c r="F3" s="5" t="s">
        <v>127</v>
      </c>
      <c r="G3" s="6" t="s">
        <v>126</v>
      </c>
      <c r="H3" s="5" t="str">
        <f>"000556"</f>
        <v>000556</v>
      </c>
      <c r="I3" s="4">
        <v>41466</v>
      </c>
      <c r="J3" s="5" t="str">
        <f>"000.02"</f>
        <v>000.02</v>
      </c>
      <c r="K3" s="4">
        <v>42520</v>
      </c>
      <c r="L3" s="5" t="str">
        <f>"000131"</f>
        <v>000131</v>
      </c>
      <c r="M3" s="4">
        <v>42520</v>
      </c>
      <c r="N3" s="5">
        <v>13</v>
      </c>
      <c r="O3" s="5" t="str">
        <f>"000540"</f>
        <v>000540</v>
      </c>
      <c r="P3" s="4">
        <v>43203</v>
      </c>
      <c r="Q3" s="7">
        <v>19.00009</v>
      </c>
      <c r="R3" s="7">
        <v>2.544</v>
      </c>
      <c r="S3" s="7">
        <v>16.45609</v>
      </c>
      <c r="T3" s="5">
        <v>23</v>
      </c>
      <c r="U3" s="4">
        <v>43214</v>
      </c>
      <c r="V3" s="5">
        <v>9945417770</v>
      </c>
      <c r="W3" s="6" t="s">
        <v>56</v>
      </c>
      <c r="X3" s="5" t="s">
        <v>31</v>
      </c>
      <c r="Y3" s="6" t="s">
        <v>32</v>
      </c>
      <c r="Z3" s="5" t="s">
        <v>55</v>
      </c>
      <c r="AA3" s="6" t="s">
        <v>54</v>
      </c>
      <c r="AB3" s="7">
        <v>0.1900009</v>
      </c>
      <c r="AD3" s="8"/>
      <c r="AF3" s="8"/>
      <c r="AG3" s="8"/>
    </row>
    <row r="4" spans="1:33" x14ac:dyDescent="0.2">
      <c r="A4" s="12">
        <v>636</v>
      </c>
      <c r="B4" s="13" t="s">
        <v>42</v>
      </c>
      <c r="C4" s="13">
        <v>43214</v>
      </c>
      <c r="D4" s="5">
        <v>109</v>
      </c>
      <c r="E4" s="6" t="s">
        <v>53</v>
      </c>
      <c r="F4" s="5" t="s">
        <v>125</v>
      </c>
      <c r="G4" s="6" t="s">
        <v>124</v>
      </c>
      <c r="H4" s="5" t="str">
        <f>"000134"</f>
        <v>000134</v>
      </c>
      <c r="I4" s="4">
        <v>41466</v>
      </c>
      <c r="J4" s="5" t="str">
        <f>"00.048"</f>
        <v>00.048</v>
      </c>
      <c r="K4" s="4">
        <v>42520</v>
      </c>
      <c r="L4" s="5" t="str">
        <f>"000134"</f>
        <v>000134</v>
      </c>
      <c r="M4" s="4">
        <v>42520</v>
      </c>
      <c r="N4" s="5">
        <v>13</v>
      </c>
      <c r="O4" s="5" t="str">
        <f>"000541"</f>
        <v>000541</v>
      </c>
      <c r="P4" s="4">
        <v>43203</v>
      </c>
      <c r="Q4" s="7">
        <v>19.000299999999999</v>
      </c>
      <c r="R4" s="7">
        <v>2.5565199999999999</v>
      </c>
      <c r="S4" s="7">
        <v>16.44378</v>
      </c>
      <c r="T4" s="5">
        <v>23</v>
      </c>
      <c r="U4" s="4">
        <v>43214</v>
      </c>
      <c r="V4" s="5">
        <v>9945417770</v>
      </c>
      <c r="W4" s="6" t="s">
        <v>56</v>
      </c>
      <c r="X4" s="5" t="s">
        <v>31</v>
      </c>
      <c r="Y4" s="6" t="s">
        <v>32</v>
      </c>
      <c r="Z4" s="5" t="s">
        <v>55</v>
      </c>
      <c r="AA4" s="6" t="s">
        <v>54</v>
      </c>
      <c r="AB4" s="7">
        <v>0.19000300000000001</v>
      </c>
      <c r="AD4" s="8"/>
      <c r="AF4" s="8"/>
      <c r="AG4" s="8"/>
    </row>
    <row r="5" spans="1:33" x14ac:dyDescent="0.2">
      <c r="A5" s="12">
        <v>637</v>
      </c>
      <c r="B5" s="13" t="s">
        <v>42</v>
      </c>
      <c r="C5" s="13">
        <v>43214</v>
      </c>
      <c r="D5" s="5">
        <v>109</v>
      </c>
      <c r="E5" s="6" t="s">
        <v>53</v>
      </c>
      <c r="F5" s="5" t="s">
        <v>123</v>
      </c>
      <c r="G5" s="6" t="s">
        <v>122</v>
      </c>
      <c r="H5" s="5" t="str">
        <f>"000151"</f>
        <v>000151</v>
      </c>
      <c r="I5" s="4">
        <v>42488</v>
      </c>
      <c r="J5" s="5" t="str">
        <f>"000.04"</f>
        <v>000.04</v>
      </c>
      <c r="K5" s="4">
        <v>42520</v>
      </c>
      <c r="L5" s="5" t="str">
        <f>"000141"</f>
        <v>000141</v>
      </c>
      <c r="M5" s="4">
        <v>42520</v>
      </c>
      <c r="N5" s="5">
        <v>16</v>
      </c>
      <c r="O5" s="5" t="str">
        <f>"000542"</f>
        <v>000542</v>
      </c>
      <c r="P5" s="4">
        <v>43203</v>
      </c>
      <c r="Q5" s="7">
        <v>5.6664599999999998</v>
      </c>
      <c r="R5" s="7">
        <v>0.74180000000000001</v>
      </c>
      <c r="S5" s="7">
        <v>4.9246600000000003</v>
      </c>
      <c r="T5" s="5">
        <v>23</v>
      </c>
      <c r="U5" s="4">
        <v>43214</v>
      </c>
      <c r="V5" s="5">
        <v>9945417770</v>
      </c>
      <c r="W5" s="6" t="s">
        <v>56</v>
      </c>
      <c r="X5" s="5" t="s">
        <v>31</v>
      </c>
      <c r="Y5" s="6" t="s">
        <v>32</v>
      </c>
      <c r="Z5" s="5" t="s">
        <v>55</v>
      </c>
      <c r="AA5" s="6" t="s">
        <v>54</v>
      </c>
      <c r="AB5" s="7">
        <v>5.6664599999999996E-2</v>
      </c>
      <c r="AD5" s="8"/>
      <c r="AF5" s="8"/>
      <c r="AG5" s="8"/>
    </row>
    <row r="6" spans="1:33" x14ac:dyDescent="0.2">
      <c r="A6" s="12">
        <v>638</v>
      </c>
      <c r="B6" s="13" t="s">
        <v>42</v>
      </c>
      <c r="C6" s="13">
        <v>43214</v>
      </c>
      <c r="D6" s="5">
        <v>109</v>
      </c>
      <c r="E6" s="6" t="s">
        <v>53</v>
      </c>
      <c r="F6" s="5" t="s">
        <v>121</v>
      </c>
      <c r="G6" s="6" t="s">
        <v>120</v>
      </c>
      <c r="H6" s="5" t="str">
        <f>"000049"</f>
        <v>000049</v>
      </c>
      <c r="I6" s="4">
        <v>42111</v>
      </c>
      <c r="J6" s="5" t="str">
        <f>"000.19"</f>
        <v>000.19</v>
      </c>
      <c r="K6" s="4">
        <v>42520</v>
      </c>
      <c r="L6" s="5" t="str">
        <f>"000146"</f>
        <v>000146</v>
      </c>
      <c r="M6" s="4">
        <v>42520</v>
      </c>
      <c r="N6" s="5">
        <v>15</v>
      </c>
      <c r="O6" s="5" t="str">
        <f>"000543"</f>
        <v>000543</v>
      </c>
      <c r="P6" s="4">
        <v>43203</v>
      </c>
      <c r="Q6" s="7">
        <v>14.69659</v>
      </c>
      <c r="R6" s="7">
        <v>1.84518</v>
      </c>
      <c r="S6" s="7">
        <v>12.85141</v>
      </c>
      <c r="T6" s="5">
        <v>23</v>
      </c>
      <c r="U6" s="4">
        <v>43214</v>
      </c>
      <c r="V6" s="5">
        <v>1234567890</v>
      </c>
      <c r="W6" s="6" t="s">
        <v>119</v>
      </c>
      <c r="X6" s="5" t="s">
        <v>31</v>
      </c>
      <c r="Y6" s="6" t="s">
        <v>32</v>
      </c>
      <c r="Z6" s="5" t="s">
        <v>55</v>
      </c>
      <c r="AA6" s="6" t="s">
        <v>54</v>
      </c>
      <c r="AB6" s="7">
        <v>0.14696590000000001</v>
      </c>
      <c r="AD6" s="8"/>
      <c r="AF6" s="8"/>
      <c r="AG6" s="8"/>
    </row>
    <row r="7" spans="1:33" x14ac:dyDescent="0.2">
      <c r="A7" s="12">
        <v>639</v>
      </c>
      <c r="B7" s="13" t="s">
        <v>42</v>
      </c>
      <c r="C7" s="13">
        <v>43214</v>
      </c>
      <c r="D7" s="5">
        <v>109</v>
      </c>
      <c r="E7" s="6" t="s">
        <v>53</v>
      </c>
      <c r="F7" s="5" t="s">
        <v>118</v>
      </c>
      <c r="G7" s="6" t="s">
        <v>117</v>
      </c>
      <c r="H7" s="5" t="str">
        <f>"000051"</f>
        <v>000051</v>
      </c>
      <c r="I7" s="4">
        <v>42111</v>
      </c>
      <c r="J7" s="5" t="str">
        <f>"000.13"</f>
        <v>000.13</v>
      </c>
      <c r="K7" s="4">
        <v>42916</v>
      </c>
      <c r="L7" s="5" t="str">
        <f>"000147"</f>
        <v>000147</v>
      </c>
      <c r="M7" s="4">
        <v>42520</v>
      </c>
      <c r="N7" s="5">
        <v>15</v>
      </c>
      <c r="O7" s="5" t="str">
        <f>"000544"</f>
        <v>000544</v>
      </c>
      <c r="P7" s="4">
        <v>43203</v>
      </c>
      <c r="Q7" s="7">
        <v>9.7980900000000002</v>
      </c>
      <c r="R7" s="7">
        <v>1.1915100000000001</v>
      </c>
      <c r="S7" s="7">
        <v>8.6065799999999992</v>
      </c>
      <c r="T7" s="5">
        <v>23</v>
      </c>
      <c r="U7" s="4">
        <v>43214</v>
      </c>
      <c r="V7" s="5">
        <v>1234567890</v>
      </c>
      <c r="W7" s="6" t="s">
        <v>114</v>
      </c>
      <c r="X7" s="5" t="s">
        <v>31</v>
      </c>
      <c r="Y7" s="6" t="s">
        <v>32</v>
      </c>
      <c r="Z7" s="5" t="s">
        <v>55</v>
      </c>
      <c r="AA7" s="6" t="s">
        <v>54</v>
      </c>
      <c r="AB7" s="7">
        <v>9.7980899999999996E-2</v>
      </c>
      <c r="AD7" s="8"/>
      <c r="AF7" s="8"/>
      <c r="AG7" s="8"/>
    </row>
    <row r="8" spans="1:33" x14ac:dyDescent="0.2">
      <c r="A8" s="12">
        <v>640</v>
      </c>
      <c r="B8" s="13" t="s">
        <v>42</v>
      </c>
      <c r="C8" s="13">
        <v>43214</v>
      </c>
      <c r="D8" s="5">
        <v>109</v>
      </c>
      <c r="E8" s="6" t="s">
        <v>53</v>
      </c>
      <c r="F8" s="5" t="s">
        <v>116</v>
      </c>
      <c r="G8" s="6" t="s">
        <v>115</v>
      </c>
      <c r="H8" s="5" t="str">
        <f>"000052"</f>
        <v>000052</v>
      </c>
      <c r="I8" s="4">
        <v>42111</v>
      </c>
      <c r="J8" s="5" t="str">
        <f>"000.15"</f>
        <v>000.15</v>
      </c>
      <c r="K8" s="4">
        <v>42916</v>
      </c>
      <c r="L8" s="5" t="str">
        <f>"000148"</f>
        <v>000148</v>
      </c>
      <c r="M8" s="4">
        <v>42520</v>
      </c>
      <c r="N8" s="5">
        <v>15</v>
      </c>
      <c r="O8" s="5" t="str">
        <f>"000545"</f>
        <v>000545</v>
      </c>
      <c r="P8" s="4">
        <v>43203</v>
      </c>
      <c r="Q8" s="7">
        <v>9.7980900000000002</v>
      </c>
      <c r="R8" s="7">
        <v>1.19211</v>
      </c>
      <c r="S8" s="7">
        <v>8.6059800000000006</v>
      </c>
      <c r="T8" s="5">
        <v>23</v>
      </c>
      <c r="U8" s="4">
        <v>43214</v>
      </c>
      <c r="V8" s="5">
        <v>1234567890</v>
      </c>
      <c r="W8" s="6" t="s">
        <v>114</v>
      </c>
      <c r="X8" s="5" t="s">
        <v>31</v>
      </c>
      <c r="Y8" s="6" t="s">
        <v>32</v>
      </c>
      <c r="Z8" s="5" t="s">
        <v>55</v>
      </c>
      <c r="AA8" s="6" t="s">
        <v>54</v>
      </c>
      <c r="AB8" s="7">
        <v>9.7980899999999996E-2</v>
      </c>
      <c r="AD8" s="8"/>
      <c r="AF8" s="8"/>
      <c r="AG8" s="8"/>
    </row>
    <row r="9" spans="1:33" x14ac:dyDescent="0.2">
      <c r="A9" s="12">
        <v>1126</v>
      </c>
      <c r="B9" s="13" t="s">
        <v>34</v>
      </c>
      <c r="C9" s="13">
        <v>43230</v>
      </c>
      <c r="D9" s="5">
        <v>109</v>
      </c>
      <c r="E9" s="6" t="s">
        <v>53</v>
      </c>
      <c r="F9" s="5" t="s">
        <v>113</v>
      </c>
      <c r="G9" s="6" t="s">
        <v>112</v>
      </c>
      <c r="H9" s="5" t="str">
        <f>"000109"</f>
        <v>000109</v>
      </c>
      <c r="I9" s="4">
        <v>42668</v>
      </c>
      <c r="J9" s="5" t="str">
        <f>"000113"</f>
        <v>000113</v>
      </c>
      <c r="K9" s="4">
        <v>42766</v>
      </c>
      <c r="L9" s="5" t="str">
        <f>"000492"</f>
        <v>000492</v>
      </c>
      <c r="M9" s="4">
        <v>42766</v>
      </c>
      <c r="N9" s="5">
        <v>16</v>
      </c>
      <c r="O9" s="5" t="str">
        <f>"001241"</f>
        <v>001241</v>
      </c>
      <c r="P9" s="4">
        <v>43228</v>
      </c>
      <c r="Q9" s="7">
        <v>9.9850399999999997</v>
      </c>
      <c r="R9" s="7">
        <v>1.3756299999999999</v>
      </c>
      <c r="S9" s="7">
        <v>8.6094100000000005</v>
      </c>
      <c r="T9" s="5">
        <v>48</v>
      </c>
      <c r="U9" s="4">
        <v>43230</v>
      </c>
      <c r="V9" s="5">
        <v>9483161122</v>
      </c>
      <c r="W9" s="6" t="s">
        <v>66</v>
      </c>
      <c r="X9" s="5" t="s">
        <v>31</v>
      </c>
      <c r="Y9" s="6" t="s">
        <v>32</v>
      </c>
      <c r="Z9" s="5" t="s">
        <v>55</v>
      </c>
      <c r="AA9" s="6" t="s">
        <v>54</v>
      </c>
      <c r="AB9" s="7">
        <v>9.9850399999999992E-2</v>
      </c>
      <c r="AD9" s="8"/>
      <c r="AF9" s="8"/>
      <c r="AG9" s="8"/>
    </row>
    <row r="10" spans="1:33" x14ac:dyDescent="0.2">
      <c r="A10" s="12">
        <v>2338</v>
      </c>
      <c r="B10" s="13" t="s">
        <v>45</v>
      </c>
      <c r="C10" s="13">
        <v>43269</v>
      </c>
      <c r="D10" s="5">
        <v>109</v>
      </c>
      <c r="E10" s="6" t="s">
        <v>53</v>
      </c>
      <c r="F10" s="5" t="s">
        <v>111</v>
      </c>
      <c r="G10" s="6" t="s">
        <v>110</v>
      </c>
      <c r="H10" s="5" t="str">
        <f>"000068"</f>
        <v>000068</v>
      </c>
      <c r="I10" s="4">
        <v>42118</v>
      </c>
      <c r="J10" s="5" t="str">
        <f>"000117"</f>
        <v>000117</v>
      </c>
      <c r="K10" s="4">
        <v>42781</v>
      </c>
      <c r="L10" s="5" t="str">
        <f>"000497"</f>
        <v>000497</v>
      </c>
      <c r="M10" s="4">
        <v>42775</v>
      </c>
      <c r="N10" s="5">
        <v>15</v>
      </c>
      <c r="O10" s="5" t="str">
        <f>"002499"</f>
        <v>002499</v>
      </c>
      <c r="P10" s="4">
        <v>43264</v>
      </c>
      <c r="Q10" s="7">
        <v>5.1786000000000003</v>
      </c>
      <c r="R10" s="7">
        <v>0.40014</v>
      </c>
      <c r="S10" s="7">
        <v>4.7784599999999999</v>
      </c>
      <c r="T10" s="5">
        <v>91</v>
      </c>
      <c r="U10" s="4">
        <v>43269</v>
      </c>
      <c r="V10" s="5">
        <v>7676763113</v>
      </c>
      <c r="W10" s="6" t="s">
        <v>109</v>
      </c>
      <c r="X10" s="5" t="s">
        <v>31</v>
      </c>
      <c r="Y10" s="6" t="s">
        <v>32</v>
      </c>
      <c r="Z10" s="5" t="s">
        <v>55</v>
      </c>
      <c r="AA10" s="6" t="s">
        <v>54</v>
      </c>
      <c r="AB10" s="7">
        <v>5.1786000000000006E-2</v>
      </c>
      <c r="AD10" s="8"/>
      <c r="AF10" s="8"/>
      <c r="AG10" s="8"/>
    </row>
    <row r="11" spans="1:33" x14ac:dyDescent="0.2">
      <c r="A11" s="12">
        <v>2339</v>
      </c>
      <c r="B11" s="13" t="s">
        <v>45</v>
      </c>
      <c r="C11" s="13">
        <v>43269</v>
      </c>
      <c r="D11" s="5">
        <v>109</v>
      </c>
      <c r="E11" s="6" t="s">
        <v>53</v>
      </c>
      <c r="F11" s="5" t="s">
        <v>108</v>
      </c>
      <c r="G11" s="6" t="s">
        <v>107</v>
      </c>
      <c r="H11" s="5" t="str">
        <f>"000167"</f>
        <v>000167</v>
      </c>
      <c r="I11" s="4">
        <v>42796</v>
      </c>
      <c r="J11" s="5" t="str">
        <f>"000122"</f>
        <v>000122</v>
      </c>
      <c r="K11" s="4">
        <v>42825</v>
      </c>
      <c r="L11" s="5" t="str">
        <f>"000585"</f>
        <v>000585</v>
      </c>
      <c r="M11" s="4">
        <v>42825</v>
      </c>
      <c r="N11" s="5">
        <v>17</v>
      </c>
      <c r="O11" s="5" t="str">
        <f>"002530"</f>
        <v>002530</v>
      </c>
      <c r="P11" s="4">
        <v>43264</v>
      </c>
      <c r="Q11" s="7">
        <v>9.9834300000000002</v>
      </c>
      <c r="R11" s="7">
        <v>1.24458</v>
      </c>
      <c r="S11" s="7">
        <v>8.7388499999999993</v>
      </c>
      <c r="T11" s="5">
        <v>91</v>
      </c>
      <c r="U11" s="4">
        <v>43269</v>
      </c>
      <c r="V11" s="5">
        <v>9740666366</v>
      </c>
      <c r="W11" s="6" t="s">
        <v>104</v>
      </c>
      <c r="X11" s="5" t="s">
        <v>31</v>
      </c>
      <c r="Y11" s="6" t="s">
        <v>32</v>
      </c>
      <c r="Z11" s="5" t="s">
        <v>55</v>
      </c>
      <c r="AA11" s="6" t="s">
        <v>54</v>
      </c>
      <c r="AB11" s="7">
        <v>9.9834300000000001E-2</v>
      </c>
      <c r="AD11" s="8"/>
      <c r="AF11" s="8"/>
      <c r="AG11" s="8"/>
    </row>
    <row r="12" spans="1:33" x14ac:dyDescent="0.2">
      <c r="A12" s="12">
        <v>2340</v>
      </c>
      <c r="B12" s="13" t="s">
        <v>45</v>
      </c>
      <c r="C12" s="13">
        <v>43269</v>
      </c>
      <c r="D12" s="5">
        <v>109</v>
      </c>
      <c r="E12" s="6" t="s">
        <v>53</v>
      </c>
      <c r="F12" s="5" t="s">
        <v>106</v>
      </c>
      <c r="G12" s="6" t="s">
        <v>105</v>
      </c>
      <c r="H12" s="5" t="str">
        <f>"000166"</f>
        <v>000166</v>
      </c>
      <c r="I12" s="4">
        <v>42796</v>
      </c>
      <c r="J12" s="5" t="str">
        <f>"000123"</f>
        <v>000123</v>
      </c>
      <c r="K12" s="4">
        <v>42825</v>
      </c>
      <c r="L12" s="5" t="str">
        <f>"000586"</f>
        <v>000586</v>
      </c>
      <c r="M12" s="4">
        <v>42825</v>
      </c>
      <c r="N12" s="5">
        <v>17</v>
      </c>
      <c r="O12" s="5" t="str">
        <f>"002531"</f>
        <v>002531</v>
      </c>
      <c r="P12" s="4">
        <v>43264</v>
      </c>
      <c r="Q12" s="7">
        <v>4.9839900000000004</v>
      </c>
      <c r="R12" s="7">
        <v>0.62900999999999996</v>
      </c>
      <c r="S12" s="7">
        <v>4.3549800000000003</v>
      </c>
      <c r="T12" s="5">
        <v>91</v>
      </c>
      <c r="U12" s="4">
        <v>43269</v>
      </c>
      <c r="V12" s="5">
        <v>9740666366</v>
      </c>
      <c r="W12" s="6" t="s">
        <v>104</v>
      </c>
      <c r="X12" s="5" t="s">
        <v>31</v>
      </c>
      <c r="Y12" s="6" t="s">
        <v>32</v>
      </c>
      <c r="Z12" s="5" t="s">
        <v>55</v>
      </c>
      <c r="AA12" s="6" t="s">
        <v>54</v>
      </c>
      <c r="AB12" s="7">
        <v>4.9839900000000006E-2</v>
      </c>
      <c r="AD12" s="8"/>
      <c r="AF12" s="8"/>
      <c r="AG12" s="8"/>
    </row>
    <row r="13" spans="1:33" x14ac:dyDescent="0.2">
      <c r="A13" s="12">
        <v>3085</v>
      </c>
      <c r="B13" s="13" t="s">
        <v>33</v>
      </c>
      <c r="C13" s="13">
        <v>43287</v>
      </c>
      <c r="D13" s="5">
        <v>109</v>
      </c>
      <c r="E13" s="6" t="s">
        <v>53</v>
      </c>
      <c r="F13" s="5" t="s">
        <v>103</v>
      </c>
      <c r="G13" s="6" t="s">
        <v>102</v>
      </c>
      <c r="H13" s="5" t="str">
        <f>"000139"</f>
        <v>000139</v>
      </c>
      <c r="I13" s="4">
        <v>42432</v>
      </c>
      <c r="J13" s="5" t="str">
        <f>"000090"</f>
        <v>000090</v>
      </c>
      <c r="K13" s="4">
        <v>42703</v>
      </c>
      <c r="L13" s="5" t="str">
        <f>"000434"</f>
        <v>000434</v>
      </c>
      <c r="M13" s="4">
        <v>42703</v>
      </c>
      <c r="N13" s="5">
        <v>16</v>
      </c>
      <c r="O13" s="5" t="str">
        <f>"003243"</f>
        <v>003243</v>
      </c>
      <c r="P13" s="4">
        <v>43283</v>
      </c>
      <c r="Q13" s="7">
        <v>9.4697200000000006</v>
      </c>
      <c r="R13" s="7">
        <v>1.2198100000000001</v>
      </c>
      <c r="S13" s="7">
        <v>8.2499099999999999</v>
      </c>
      <c r="T13" s="5">
        <v>113</v>
      </c>
      <c r="U13" s="4">
        <v>43287</v>
      </c>
      <c r="V13" s="5">
        <v>9480087461</v>
      </c>
      <c r="W13" s="6" t="s">
        <v>101</v>
      </c>
      <c r="X13" s="5" t="s">
        <v>44</v>
      </c>
      <c r="Y13" s="6" t="s">
        <v>43</v>
      </c>
      <c r="Z13" s="5" t="s">
        <v>55</v>
      </c>
      <c r="AA13" s="6" t="s">
        <v>54</v>
      </c>
      <c r="AB13" s="7">
        <v>9.4697200000000009E-2</v>
      </c>
      <c r="AD13" s="8"/>
      <c r="AF13" s="8"/>
      <c r="AG13" s="8"/>
    </row>
    <row r="14" spans="1:33" x14ac:dyDescent="0.2">
      <c r="A14" s="12">
        <v>3934</v>
      </c>
      <c r="B14" s="13" t="s">
        <v>33</v>
      </c>
      <c r="C14" s="13">
        <v>43305</v>
      </c>
      <c r="D14" s="5">
        <v>109</v>
      </c>
      <c r="E14" s="6" t="s">
        <v>53</v>
      </c>
      <c r="F14" s="5" t="s">
        <v>100</v>
      </c>
      <c r="G14" s="6" t="s">
        <v>99</v>
      </c>
      <c r="H14" s="5" t="str">
        <f>"000968"</f>
        <v>000968</v>
      </c>
      <c r="I14" s="4">
        <v>41698</v>
      </c>
      <c r="J14" s="5" t="str">
        <f>"0000.1"</f>
        <v>0000.1</v>
      </c>
      <c r="K14" s="4">
        <v>42520</v>
      </c>
      <c r="L14" s="5" t="str">
        <f>"000137"</f>
        <v>000137</v>
      </c>
      <c r="M14" s="4">
        <v>42520</v>
      </c>
      <c r="N14" s="5">
        <v>14</v>
      </c>
      <c r="O14" s="5" t="str">
        <f>"004097"</f>
        <v>004097</v>
      </c>
      <c r="P14" s="4">
        <v>43301</v>
      </c>
      <c r="Q14" s="7">
        <v>64.201509999999999</v>
      </c>
      <c r="R14" s="7">
        <v>8.8188999999999993</v>
      </c>
      <c r="S14" s="7">
        <v>55.38261</v>
      </c>
      <c r="T14" s="5">
        <v>139</v>
      </c>
      <c r="U14" s="4">
        <v>43305</v>
      </c>
      <c r="V14" s="5">
        <v>9483161122</v>
      </c>
      <c r="W14" s="6" t="s">
        <v>66</v>
      </c>
      <c r="X14" s="5" t="s">
        <v>49</v>
      </c>
      <c r="Y14" s="6" t="s">
        <v>48</v>
      </c>
      <c r="Z14" s="5" t="s">
        <v>55</v>
      </c>
      <c r="AA14" s="6" t="s">
        <v>54</v>
      </c>
      <c r="AB14" s="7">
        <v>0.64201509999999995</v>
      </c>
      <c r="AD14" s="8"/>
      <c r="AF14" s="8"/>
      <c r="AG14" s="8"/>
    </row>
    <row r="15" spans="1:33" x14ac:dyDescent="0.2">
      <c r="A15" s="12">
        <v>4298</v>
      </c>
      <c r="B15" s="13" t="s">
        <v>30</v>
      </c>
      <c r="C15" s="13">
        <v>43315</v>
      </c>
      <c r="D15" s="5">
        <v>109</v>
      </c>
      <c r="E15" s="6" t="s">
        <v>53</v>
      </c>
      <c r="F15" s="5" t="s">
        <v>98</v>
      </c>
      <c r="G15" s="6" t="s">
        <v>97</v>
      </c>
      <c r="H15" s="5" t="str">
        <f>"000112"</f>
        <v>000112</v>
      </c>
      <c r="I15" s="4">
        <v>42668</v>
      </c>
      <c r="J15" s="5" t="str">
        <f>"00.114"</f>
        <v>00.114</v>
      </c>
      <c r="K15" s="4">
        <v>42750</v>
      </c>
      <c r="L15" s="5" t="str">
        <f>"000494"</f>
        <v>000494</v>
      </c>
      <c r="M15" s="4">
        <v>42766</v>
      </c>
      <c r="N15" s="5">
        <v>16</v>
      </c>
      <c r="O15" s="5" t="str">
        <f>"004498"</f>
        <v>004498</v>
      </c>
      <c r="P15" s="4">
        <v>43308</v>
      </c>
      <c r="Q15" s="7">
        <v>4.9937899999999997</v>
      </c>
      <c r="R15" s="7">
        <v>0.67125000000000001</v>
      </c>
      <c r="S15" s="7">
        <v>4.32254</v>
      </c>
      <c r="T15" s="5">
        <v>152</v>
      </c>
      <c r="U15" s="4">
        <v>43315</v>
      </c>
      <c r="V15" s="5">
        <v>9483161122</v>
      </c>
      <c r="W15" s="6" t="s">
        <v>66</v>
      </c>
      <c r="X15" s="5" t="s">
        <v>31</v>
      </c>
      <c r="Y15" s="6" t="s">
        <v>32</v>
      </c>
      <c r="Z15" s="5" t="s">
        <v>55</v>
      </c>
      <c r="AA15" s="6" t="s">
        <v>54</v>
      </c>
      <c r="AB15" s="7">
        <v>4.99379E-2</v>
      </c>
      <c r="AD15" s="8"/>
      <c r="AF15" s="8"/>
      <c r="AG15" s="8"/>
    </row>
    <row r="16" spans="1:33" x14ac:dyDescent="0.2">
      <c r="A16" s="12">
        <v>4299</v>
      </c>
      <c r="B16" s="13" t="s">
        <v>30</v>
      </c>
      <c r="C16" s="13">
        <v>43315</v>
      </c>
      <c r="D16" s="5">
        <v>109</v>
      </c>
      <c r="E16" s="6" t="s">
        <v>53</v>
      </c>
      <c r="F16" s="5" t="s">
        <v>96</v>
      </c>
      <c r="G16" s="6" t="s">
        <v>95</v>
      </c>
      <c r="H16" s="5" t="str">
        <f>"000111"</f>
        <v>000111</v>
      </c>
      <c r="I16" s="4">
        <v>42668</v>
      </c>
      <c r="J16" s="5" t="str">
        <f>"000116"</f>
        <v>000116</v>
      </c>
      <c r="K16" s="4">
        <v>42750</v>
      </c>
      <c r="L16" s="5" t="str">
        <f>"000495"</f>
        <v>000495</v>
      </c>
      <c r="M16" s="4">
        <v>42766</v>
      </c>
      <c r="N16" s="5">
        <v>16</v>
      </c>
      <c r="O16" s="5" t="str">
        <f>"004499"</f>
        <v>004499</v>
      </c>
      <c r="P16" s="4">
        <v>43308</v>
      </c>
      <c r="Q16" s="7">
        <v>9.9923300000000008</v>
      </c>
      <c r="R16" s="7">
        <v>1.3225499999999999</v>
      </c>
      <c r="S16" s="7">
        <v>8.6697799999999994</v>
      </c>
      <c r="T16" s="5">
        <v>152</v>
      </c>
      <c r="U16" s="4">
        <v>43315</v>
      </c>
      <c r="V16" s="5">
        <v>9483161122</v>
      </c>
      <c r="W16" s="6" t="s">
        <v>66</v>
      </c>
      <c r="X16" s="5" t="s">
        <v>31</v>
      </c>
      <c r="Y16" s="6" t="s">
        <v>32</v>
      </c>
      <c r="Z16" s="5" t="s">
        <v>55</v>
      </c>
      <c r="AA16" s="6" t="s">
        <v>54</v>
      </c>
      <c r="AB16" s="7">
        <v>9.9923300000000007E-2</v>
      </c>
      <c r="AD16" s="8"/>
      <c r="AF16" s="8"/>
      <c r="AG16" s="8"/>
    </row>
    <row r="17" spans="1:33" x14ac:dyDescent="0.2">
      <c r="A17" s="12">
        <v>5471</v>
      </c>
      <c r="B17" s="13" t="s">
        <v>35</v>
      </c>
      <c r="C17" s="13">
        <v>43357</v>
      </c>
      <c r="D17" s="5">
        <v>109</v>
      </c>
      <c r="E17" s="6" t="s">
        <v>53</v>
      </c>
      <c r="F17" s="5" t="s">
        <v>94</v>
      </c>
      <c r="G17" s="6" t="s">
        <v>93</v>
      </c>
      <c r="H17" s="5" t="str">
        <f>"000041"</f>
        <v>000041</v>
      </c>
      <c r="I17" s="4">
        <v>42893</v>
      </c>
      <c r="J17" s="5" t="str">
        <f>"000016"</f>
        <v>000016</v>
      </c>
      <c r="K17" s="4">
        <v>42970</v>
      </c>
      <c r="L17" s="5" t="str">
        <f>"000011"</f>
        <v>000011</v>
      </c>
      <c r="M17" s="4">
        <v>42970</v>
      </c>
      <c r="N17" s="5">
        <v>16</v>
      </c>
      <c r="O17" s="5" t="str">
        <f>"005738"</f>
        <v>005738</v>
      </c>
      <c r="P17" s="4">
        <v>43354</v>
      </c>
      <c r="Q17" s="7">
        <v>6.7423900000000003</v>
      </c>
      <c r="R17" s="7">
        <v>0.93162999999999996</v>
      </c>
      <c r="S17" s="7">
        <v>5.8107600000000001</v>
      </c>
      <c r="T17" s="5">
        <v>203</v>
      </c>
      <c r="U17" s="4">
        <v>43357</v>
      </c>
      <c r="V17" s="5">
        <v>8711939687</v>
      </c>
      <c r="W17" s="6" t="s">
        <v>92</v>
      </c>
      <c r="X17" s="5" t="s">
        <v>31</v>
      </c>
      <c r="Y17" s="6" t="s">
        <v>32</v>
      </c>
      <c r="Z17" s="5" t="s">
        <v>41</v>
      </c>
      <c r="AA17" s="6" t="s">
        <v>40</v>
      </c>
      <c r="AB17" s="7">
        <f>Q17/100</f>
        <v>6.7423900000000009E-2</v>
      </c>
      <c r="AD17" s="8"/>
      <c r="AF17" s="8"/>
      <c r="AG17" s="8"/>
    </row>
    <row r="18" spans="1:33" x14ac:dyDescent="0.2">
      <c r="A18" s="12">
        <v>5472</v>
      </c>
      <c r="B18" s="13" t="s">
        <v>35</v>
      </c>
      <c r="C18" s="13">
        <v>43357</v>
      </c>
      <c r="D18" s="5">
        <v>109</v>
      </c>
      <c r="E18" s="6" t="s">
        <v>53</v>
      </c>
      <c r="F18" s="5" t="s">
        <v>91</v>
      </c>
      <c r="G18" s="6" t="s">
        <v>90</v>
      </c>
      <c r="H18" s="5" t="str">
        <f>"000014"</f>
        <v>000014</v>
      </c>
      <c r="I18" s="4">
        <v>43067</v>
      </c>
      <c r="J18" s="5" t="str">
        <f>"000006"</f>
        <v>000006</v>
      </c>
      <c r="K18" s="4">
        <v>43067</v>
      </c>
      <c r="L18" s="5" t="str">
        <f>"000015"</f>
        <v>000015</v>
      </c>
      <c r="M18" s="4">
        <v>43067</v>
      </c>
      <c r="N18" s="5">
        <v>17</v>
      </c>
      <c r="O18" s="5" t="str">
        <f>"005705"</f>
        <v>005705</v>
      </c>
      <c r="P18" s="4">
        <v>43350</v>
      </c>
      <c r="Q18" s="7">
        <v>4.9547100000000004</v>
      </c>
      <c r="R18" s="7">
        <v>0.57896000000000003</v>
      </c>
      <c r="S18" s="7">
        <v>4.37575</v>
      </c>
      <c r="T18" s="5">
        <v>204</v>
      </c>
      <c r="U18" s="4">
        <v>43357</v>
      </c>
      <c r="V18" s="5">
        <v>1234567890</v>
      </c>
      <c r="W18" s="6" t="s">
        <v>89</v>
      </c>
      <c r="X18" s="5" t="s">
        <v>31</v>
      </c>
      <c r="Y18" s="6" t="s">
        <v>32</v>
      </c>
      <c r="Z18" s="5" t="s">
        <v>55</v>
      </c>
      <c r="AA18" s="6" t="s">
        <v>54</v>
      </c>
      <c r="AB18" s="7">
        <f>Q18/100</f>
        <v>4.9547100000000004E-2</v>
      </c>
      <c r="AD18" s="8"/>
      <c r="AF18" s="8"/>
      <c r="AG18" s="8"/>
    </row>
    <row r="19" spans="1:33" x14ac:dyDescent="0.2">
      <c r="A19" s="12">
        <v>6146</v>
      </c>
      <c r="B19" s="13" t="s">
        <v>39</v>
      </c>
      <c r="C19" s="13">
        <v>43385</v>
      </c>
      <c r="D19" s="5">
        <v>109</v>
      </c>
      <c r="E19" s="6" t="s">
        <v>53</v>
      </c>
      <c r="F19" s="5" t="s">
        <v>88</v>
      </c>
      <c r="G19" s="6" t="s">
        <v>87</v>
      </c>
      <c r="H19" s="5" t="str">
        <f>"000061"</f>
        <v>000061</v>
      </c>
      <c r="I19" s="4">
        <v>43277</v>
      </c>
      <c r="J19" s="5" t="str">
        <f>"000014"</f>
        <v>000014</v>
      </c>
      <c r="K19" s="4">
        <v>43277</v>
      </c>
      <c r="L19" s="5" t="str">
        <f>"000060"</f>
        <v>000060</v>
      </c>
      <c r="M19" s="4">
        <v>43277</v>
      </c>
      <c r="N19" s="5">
        <v>18</v>
      </c>
      <c r="O19" s="5" t="str">
        <f>"006225"</f>
        <v>006225</v>
      </c>
      <c r="P19" s="4">
        <v>43379</v>
      </c>
      <c r="Q19" s="7">
        <v>166.42418000000001</v>
      </c>
      <c r="R19" s="7">
        <v>16.26024</v>
      </c>
      <c r="S19" s="7">
        <v>150.16394</v>
      </c>
      <c r="T19" s="5">
        <v>228</v>
      </c>
      <c r="U19" s="4">
        <v>43385</v>
      </c>
      <c r="V19" s="5">
        <v>9483161122</v>
      </c>
      <c r="W19" s="6" t="s">
        <v>69</v>
      </c>
      <c r="X19" s="5" t="s">
        <v>28</v>
      </c>
      <c r="Y19" s="6" t="s">
        <v>29</v>
      </c>
      <c r="Z19" s="5" t="s">
        <v>55</v>
      </c>
      <c r="AA19" s="6" t="s">
        <v>54</v>
      </c>
      <c r="AB19" s="7">
        <f>Q19/100</f>
        <v>1.6642418000000001</v>
      </c>
      <c r="AD19" s="8"/>
      <c r="AF19" s="8"/>
      <c r="AG19" s="8"/>
    </row>
    <row r="20" spans="1:33" x14ac:dyDescent="0.2">
      <c r="A20" s="12">
        <v>6147</v>
      </c>
      <c r="B20" s="13" t="s">
        <v>39</v>
      </c>
      <c r="C20" s="13">
        <v>43385</v>
      </c>
      <c r="D20" s="5">
        <v>109</v>
      </c>
      <c r="E20" s="6" t="s">
        <v>53</v>
      </c>
      <c r="F20" s="5" t="s">
        <v>86</v>
      </c>
      <c r="G20" s="6" t="s">
        <v>85</v>
      </c>
      <c r="H20" s="5" t="str">
        <f>"000060"</f>
        <v>000060</v>
      </c>
      <c r="I20" s="4">
        <v>43277</v>
      </c>
      <c r="J20" s="5" t="str">
        <f>"000015"</f>
        <v>000015</v>
      </c>
      <c r="K20" s="4">
        <v>43277</v>
      </c>
      <c r="L20" s="5" t="str">
        <f>"000059"</f>
        <v>000059</v>
      </c>
      <c r="M20" s="4">
        <v>43277</v>
      </c>
      <c r="N20" s="5">
        <v>18</v>
      </c>
      <c r="O20" s="5" t="str">
        <f>"006253"</f>
        <v>006253</v>
      </c>
      <c r="P20" s="4">
        <v>43380</v>
      </c>
      <c r="Q20" s="7">
        <v>277.149</v>
      </c>
      <c r="R20" s="7">
        <v>27.062660000000001</v>
      </c>
      <c r="S20" s="7">
        <v>250.08634000000001</v>
      </c>
      <c r="T20" s="5">
        <v>228</v>
      </c>
      <c r="U20" s="4">
        <v>43385</v>
      </c>
      <c r="V20" s="5">
        <v>9483161122</v>
      </c>
      <c r="W20" s="6" t="s">
        <v>69</v>
      </c>
      <c r="X20" s="5" t="s">
        <v>28</v>
      </c>
      <c r="Y20" s="6" t="s">
        <v>29</v>
      </c>
      <c r="Z20" s="5" t="s">
        <v>55</v>
      </c>
      <c r="AA20" s="6" t="s">
        <v>54</v>
      </c>
      <c r="AB20" s="7">
        <f>Q20/100</f>
        <v>2.77149</v>
      </c>
      <c r="AD20" s="8"/>
      <c r="AF20" s="8"/>
      <c r="AG20" s="8"/>
    </row>
    <row r="21" spans="1:33" x14ac:dyDescent="0.2">
      <c r="A21" s="12">
        <v>6148</v>
      </c>
      <c r="B21" s="13" t="s">
        <v>39</v>
      </c>
      <c r="C21" s="13">
        <v>43385</v>
      </c>
      <c r="D21" s="5">
        <v>109</v>
      </c>
      <c r="E21" s="6" t="s">
        <v>53</v>
      </c>
      <c r="F21" s="5" t="s">
        <v>88</v>
      </c>
      <c r="G21" s="6" t="s">
        <v>87</v>
      </c>
      <c r="H21" s="5" t="str">
        <f>"000061"</f>
        <v>000061</v>
      </c>
      <c r="I21" s="4">
        <v>43277</v>
      </c>
      <c r="J21" s="5" t="str">
        <f>"000014"</f>
        <v>000014</v>
      </c>
      <c r="K21" s="4">
        <v>43277</v>
      </c>
      <c r="L21" s="5" t="str">
        <f>"000060"</f>
        <v>000060</v>
      </c>
      <c r="M21" s="4">
        <v>43277</v>
      </c>
      <c r="N21" s="5">
        <v>18</v>
      </c>
      <c r="O21" s="5" t="str">
        <f>"006225"</f>
        <v>006225</v>
      </c>
      <c r="P21" s="4">
        <v>43379</v>
      </c>
      <c r="Q21" s="7">
        <v>166.42418000000001</v>
      </c>
      <c r="R21" s="7">
        <v>16.26024</v>
      </c>
      <c r="S21" s="7">
        <v>150.16394</v>
      </c>
      <c r="T21" s="5">
        <v>228</v>
      </c>
      <c r="U21" s="4">
        <v>43385</v>
      </c>
      <c r="V21" s="5">
        <v>9483161122</v>
      </c>
      <c r="W21" s="6" t="s">
        <v>69</v>
      </c>
      <c r="X21" s="5" t="s">
        <v>28</v>
      </c>
      <c r="Y21" s="6" t="s">
        <v>29</v>
      </c>
      <c r="Z21" s="5" t="s">
        <v>55</v>
      </c>
      <c r="AA21" s="6" t="s">
        <v>54</v>
      </c>
      <c r="AB21" s="7">
        <f>Q21/100</f>
        <v>1.6642418000000001</v>
      </c>
      <c r="AD21" s="8"/>
      <c r="AF21" s="8"/>
      <c r="AG21" s="8"/>
    </row>
    <row r="22" spans="1:33" x14ac:dyDescent="0.2">
      <c r="A22" s="12">
        <v>6149</v>
      </c>
      <c r="B22" s="13" t="s">
        <v>39</v>
      </c>
      <c r="C22" s="13">
        <v>43385</v>
      </c>
      <c r="D22" s="5">
        <v>109</v>
      </c>
      <c r="E22" s="6" t="s">
        <v>53</v>
      </c>
      <c r="F22" s="5" t="s">
        <v>86</v>
      </c>
      <c r="G22" s="6" t="s">
        <v>85</v>
      </c>
      <c r="H22" s="5" t="str">
        <f>"000060"</f>
        <v>000060</v>
      </c>
      <c r="I22" s="4">
        <v>43277</v>
      </c>
      <c r="J22" s="5" t="str">
        <f>"000015"</f>
        <v>000015</v>
      </c>
      <c r="K22" s="4">
        <v>43277</v>
      </c>
      <c r="L22" s="5" t="str">
        <f>"000059"</f>
        <v>000059</v>
      </c>
      <c r="M22" s="4">
        <v>43277</v>
      </c>
      <c r="N22" s="5">
        <v>18</v>
      </c>
      <c r="O22" s="5" t="str">
        <f>"006253"</f>
        <v>006253</v>
      </c>
      <c r="P22" s="4">
        <v>43380</v>
      </c>
      <c r="Q22" s="7">
        <v>277.149</v>
      </c>
      <c r="R22" s="7">
        <v>27.062660000000001</v>
      </c>
      <c r="S22" s="7">
        <v>250.08634000000001</v>
      </c>
      <c r="T22" s="5">
        <v>228</v>
      </c>
      <c r="U22" s="4">
        <v>43385</v>
      </c>
      <c r="V22" s="5">
        <v>9483161122</v>
      </c>
      <c r="W22" s="6" t="s">
        <v>69</v>
      </c>
      <c r="X22" s="5" t="s">
        <v>28</v>
      </c>
      <c r="Y22" s="6" t="s">
        <v>29</v>
      </c>
      <c r="Z22" s="5" t="s">
        <v>55</v>
      </c>
      <c r="AA22" s="6" t="s">
        <v>54</v>
      </c>
      <c r="AB22" s="7">
        <f>Q22/100</f>
        <v>2.77149</v>
      </c>
      <c r="AD22" s="8"/>
      <c r="AF22" s="8"/>
      <c r="AG22" s="8"/>
    </row>
    <row r="23" spans="1:33" x14ac:dyDescent="0.2">
      <c r="A23" s="12">
        <v>6150</v>
      </c>
      <c r="B23" s="13" t="s">
        <v>39</v>
      </c>
      <c r="C23" s="13">
        <v>43385</v>
      </c>
      <c r="D23" s="5">
        <v>109</v>
      </c>
      <c r="E23" s="6" t="s">
        <v>53</v>
      </c>
      <c r="F23" s="5" t="s">
        <v>84</v>
      </c>
      <c r="G23" s="6" t="s">
        <v>83</v>
      </c>
      <c r="H23" s="5" t="str">
        <f>"000080"</f>
        <v>000080</v>
      </c>
      <c r="I23" s="4">
        <v>43292</v>
      </c>
      <c r="J23" s="5" t="str">
        <f>"000020"</f>
        <v>000020</v>
      </c>
      <c r="K23" s="4">
        <v>43293</v>
      </c>
      <c r="L23" s="5" t="str">
        <f>"000080"</f>
        <v>000080</v>
      </c>
      <c r="M23" s="4">
        <v>43293</v>
      </c>
      <c r="N23" s="5">
        <v>18</v>
      </c>
      <c r="O23" s="5" t="str">
        <f>"006412"</f>
        <v>006412</v>
      </c>
      <c r="P23" s="4">
        <v>43382</v>
      </c>
      <c r="Q23" s="7">
        <v>219.70271</v>
      </c>
      <c r="R23" s="7">
        <v>21.62799</v>
      </c>
      <c r="S23" s="7">
        <v>198.07472000000001</v>
      </c>
      <c r="T23" s="5">
        <v>233</v>
      </c>
      <c r="U23" s="4">
        <v>43385</v>
      </c>
      <c r="V23" s="5">
        <v>9483161122</v>
      </c>
      <c r="W23" s="6" t="s">
        <v>69</v>
      </c>
      <c r="X23" s="5" t="s">
        <v>28</v>
      </c>
      <c r="Y23" s="6" t="s">
        <v>29</v>
      </c>
      <c r="Z23" s="5" t="s">
        <v>55</v>
      </c>
      <c r="AA23" s="6" t="s">
        <v>54</v>
      </c>
      <c r="AB23" s="7">
        <f>Q23/100</f>
        <v>2.1970271000000001</v>
      </c>
      <c r="AD23" s="8"/>
      <c r="AF23" s="8"/>
      <c r="AG23" s="8"/>
    </row>
    <row r="24" spans="1:33" x14ac:dyDescent="0.2">
      <c r="A24" s="12">
        <v>7006</v>
      </c>
      <c r="B24" s="13" t="s">
        <v>39</v>
      </c>
      <c r="C24" s="13">
        <v>43403</v>
      </c>
      <c r="D24" s="5">
        <v>109</v>
      </c>
      <c r="E24" s="6" t="s">
        <v>53</v>
      </c>
      <c r="F24" s="5" t="s">
        <v>82</v>
      </c>
      <c r="G24" s="6" t="s">
        <v>81</v>
      </c>
      <c r="H24" s="5" t="str">
        <f>"000212"</f>
        <v>000212</v>
      </c>
      <c r="I24" s="4">
        <v>42843</v>
      </c>
      <c r="J24" s="5" t="str">
        <f>"000.06"</f>
        <v>000.06</v>
      </c>
      <c r="K24" s="4">
        <v>42882</v>
      </c>
      <c r="L24" s="5" t="str">
        <f>"000145"</f>
        <v>000145</v>
      </c>
      <c r="M24" s="4">
        <v>42882</v>
      </c>
      <c r="N24" s="5">
        <v>17</v>
      </c>
      <c r="O24" s="5" t="str">
        <f>"006767"</f>
        <v>006767</v>
      </c>
      <c r="P24" s="4">
        <v>43389</v>
      </c>
      <c r="Q24" s="7">
        <v>8.7780400000000007</v>
      </c>
      <c r="R24" s="7">
        <v>1.0583800000000001</v>
      </c>
      <c r="S24" s="7">
        <v>7.7196600000000002</v>
      </c>
      <c r="T24" s="5">
        <v>255</v>
      </c>
      <c r="U24" s="4">
        <v>43403</v>
      </c>
      <c r="V24" s="5">
        <v>9945417770</v>
      </c>
      <c r="W24" s="6" t="s">
        <v>72</v>
      </c>
      <c r="X24" s="5" t="s">
        <v>31</v>
      </c>
      <c r="Y24" s="6" t="s">
        <v>32</v>
      </c>
      <c r="Z24" s="5" t="s">
        <v>55</v>
      </c>
      <c r="AA24" s="6" t="s">
        <v>54</v>
      </c>
      <c r="AB24" s="7">
        <f>Q24/100</f>
        <v>8.7780400000000008E-2</v>
      </c>
      <c r="AD24" s="8"/>
      <c r="AF24" s="8"/>
      <c r="AG24" s="8"/>
    </row>
    <row r="25" spans="1:33" x14ac:dyDescent="0.2">
      <c r="A25" s="12">
        <v>7007</v>
      </c>
      <c r="B25" s="13" t="s">
        <v>39</v>
      </c>
      <c r="C25" s="13">
        <v>43403</v>
      </c>
      <c r="D25" s="5">
        <v>109</v>
      </c>
      <c r="E25" s="6" t="s">
        <v>53</v>
      </c>
      <c r="F25" s="5" t="s">
        <v>80</v>
      </c>
      <c r="G25" s="6" t="s">
        <v>79</v>
      </c>
      <c r="H25" s="5" t="str">
        <f>"000203"</f>
        <v>000203</v>
      </c>
      <c r="I25" s="4">
        <v>42843</v>
      </c>
      <c r="J25" s="5" t="str">
        <f>"000..7"</f>
        <v>000..7</v>
      </c>
      <c r="K25" s="4">
        <v>42882</v>
      </c>
      <c r="L25" s="5" t="str">
        <f>"000146"</f>
        <v>000146</v>
      </c>
      <c r="M25" s="4">
        <v>42882</v>
      </c>
      <c r="N25" s="5">
        <v>17</v>
      </c>
      <c r="O25" s="5" t="str">
        <f>"006768"</f>
        <v>006768</v>
      </c>
      <c r="P25" s="4">
        <v>43389</v>
      </c>
      <c r="Q25" s="7">
        <v>8.77318</v>
      </c>
      <c r="R25" s="7">
        <v>1.0578099999999999</v>
      </c>
      <c r="S25" s="7">
        <v>7.7153700000000001</v>
      </c>
      <c r="T25" s="5">
        <v>255</v>
      </c>
      <c r="U25" s="4">
        <v>43403</v>
      </c>
      <c r="V25" s="5">
        <v>9945417770</v>
      </c>
      <c r="W25" s="6" t="s">
        <v>72</v>
      </c>
      <c r="X25" s="5" t="s">
        <v>31</v>
      </c>
      <c r="Y25" s="6" t="s">
        <v>32</v>
      </c>
      <c r="Z25" s="5" t="s">
        <v>55</v>
      </c>
      <c r="AA25" s="6" t="s">
        <v>54</v>
      </c>
      <c r="AB25" s="7">
        <f>Q25/100</f>
        <v>8.7731799999999999E-2</v>
      </c>
      <c r="AD25" s="8"/>
      <c r="AF25" s="8"/>
      <c r="AG25" s="8"/>
    </row>
    <row r="26" spans="1:33" x14ac:dyDescent="0.2">
      <c r="A26" s="12">
        <v>7008</v>
      </c>
      <c r="B26" s="13" t="s">
        <v>39</v>
      </c>
      <c r="C26" s="13">
        <v>43403</v>
      </c>
      <c r="D26" s="5">
        <v>109</v>
      </c>
      <c r="E26" s="6" t="s">
        <v>53</v>
      </c>
      <c r="F26" s="5" t="s">
        <v>78</v>
      </c>
      <c r="G26" s="6" t="s">
        <v>77</v>
      </c>
      <c r="H26" s="5" t="str">
        <f>"000222"</f>
        <v>000222</v>
      </c>
      <c r="I26" s="4">
        <v>42849</v>
      </c>
      <c r="J26" s="5" t="str">
        <f>"000..1"</f>
        <v>000..1</v>
      </c>
      <c r="K26" s="4">
        <v>42882</v>
      </c>
      <c r="L26" s="5" t="str">
        <f>"000147"</f>
        <v>000147</v>
      </c>
      <c r="M26" s="4">
        <v>42882</v>
      </c>
      <c r="N26" s="5">
        <v>17</v>
      </c>
      <c r="O26" s="5" t="str">
        <f>"006769"</f>
        <v>006769</v>
      </c>
      <c r="P26" s="4">
        <v>43389</v>
      </c>
      <c r="Q26" s="7">
        <v>16.93121</v>
      </c>
      <c r="R26" s="7">
        <v>2.2815099999999999</v>
      </c>
      <c r="S26" s="7">
        <v>14.649699999999999</v>
      </c>
      <c r="T26" s="5">
        <v>255</v>
      </c>
      <c r="U26" s="4">
        <v>43403</v>
      </c>
      <c r="V26" s="5">
        <v>9945417770</v>
      </c>
      <c r="W26" s="6" t="s">
        <v>56</v>
      </c>
      <c r="X26" s="5" t="s">
        <v>31</v>
      </c>
      <c r="Y26" s="6" t="s">
        <v>32</v>
      </c>
      <c r="Z26" s="5" t="s">
        <v>55</v>
      </c>
      <c r="AA26" s="6" t="s">
        <v>54</v>
      </c>
      <c r="AB26" s="7">
        <f>Q26/100</f>
        <v>0.16931209999999999</v>
      </c>
      <c r="AD26" s="8"/>
      <c r="AF26" s="8"/>
      <c r="AG26" s="8"/>
    </row>
    <row r="27" spans="1:33" x14ac:dyDescent="0.2">
      <c r="A27" s="12">
        <v>7009</v>
      </c>
      <c r="B27" s="13" t="s">
        <v>39</v>
      </c>
      <c r="C27" s="13">
        <v>43403</v>
      </c>
      <c r="D27" s="5">
        <v>109</v>
      </c>
      <c r="E27" s="6" t="s">
        <v>53</v>
      </c>
      <c r="F27" s="5" t="s">
        <v>76</v>
      </c>
      <c r="G27" s="6" t="s">
        <v>75</v>
      </c>
      <c r="H27" s="5" t="str">
        <f>"000177"</f>
        <v>000177</v>
      </c>
      <c r="I27" s="4">
        <v>42803</v>
      </c>
      <c r="J27" s="5" t="str">
        <f>"000..3"</f>
        <v>000..3</v>
      </c>
      <c r="K27" s="4">
        <v>42882</v>
      </c>
      <c r="L27" s="5" t="str">
        <f>"000151"</f>
        <v>000151</v>
      </c>
      <c r="M27" s="4">
        <v>42882</v>
      </c>
      <c r="N27" s="5">
        <v>17</v>
      </c>
      <c r="O27" s="5" t="str">
        <f>"006771"</f>
        <v>006771</v>
      </c>
      <c r="P27" s="4">
        <v>43389</v>
      </c>
      <c r="Q27" s="7">
        <v>8.7732600000000005</v>
      </c>
      <c r="R27" s="7">
        <v>1.05284</v>
      </c>
      <c r="S27" s="7">
        <v>7.7204199999999998</v>
      </c>
      <c r="T27" s="5">
        <v>255</v>
      </c>
      <c r="U27" s="4">
        <v>43403</v>
      </c>
      <c r="V27" s="5">
        <v>9945417770</v>
      </c>
      <c r="W27" s="6" t="s">
        <v>72</v>
      </c>
      <c r="X27" s="5" t="s">
        <v>31</v>
      </c>
      <c r="Y27" s="6" t="s">
        <v>32</v>
      </c>
      <c r="Z27" s="5" t="s">
        <v>55</v>
      </c>
      <c r="AA27" s="6" t="s">
        <v>54</v>
      </c>
      <c r="AB27" s="7">
        <f>Q27/100</f>
        <v>8.7732600000000008E-2</v>
      </c>
      <c r="AD27" s="8"/>
      <c r="AF27" s="8"/>
      <c r="AG27" s="8"/>
    </row>
    <row r="28" spans="1:33" x14ac:dyDescent="0.2">
      <c r="A28" s="12">
        <v>7010</v>
      </c>
      <c r="B28" s="13" t="s">
        <v>39</v>
      </c>
      <c r="C28" s="13">
        <v>43403</v>
      </c>
      <c r="D28" s="5">
        <v>109</v>
      </c>
      <c r="E28" s="6" t="s">
        <v>53</v>
      </c>
      <c r="F28" s="5" t="s">
        <v>74</v>
      </c>
      <c r="G28" s="6" t="s">
        <v>73</v>
      </c>
      <c r="H28" s="5" t="str">
        <f>"0.0173"</f>
        <v>0.0173</v>
      </c>
      <c r="I28" s="4">
        <v>42803</v>
      </c>
      <c r="J28" s="5" t="str">
        <f>"000..5"</f>
        <v>000..5</v>
      </c>
      <c r="K28" s="4">
        <v>42882</v>
      </c>
      <c r="L28" s="5" t="str">
        <f>"000161"</f>
        <v>000161</v>
      </c>
      <c r="M28" s="4">
        <v>42882</v>
      </c>
      <c r="N28" s="5">
        <v>17</v>
      </c>
      <c r="O28" s="5" t="str">
        <f>"006777"</f>
        <v>006777</v>
      </c>
      <c r="P28" s="4">
        <v>43389</v>
      </c>
      <c r="Q28" s="7">
        <v>8.7744999999999997</v>
      </c>
      <c r="R28" s="7">
        <v>1.0439700000000001</v>
      </c>
      <c r="S28" s="7">
        <v>7.7305299999999999</v>
      </c>
      <c r="T28" s="5">
        <v>255</v>
      </c>
      <c r="U28" s="4">
        <v>43403</v>
      </c>
      <c r="V28" s="5">
        <v>9945417770</v>
      </c>
      <c r="W28" s="6" t="s">
        <v>72</v>
      </c>
      <c r="X28" s="5" t="s">
        <v>31</v>
      </c>
      <c r="Y28" s="6" t="s">
        <v>32</v>
      </c>
      <c r="Z28" s="5" t="s">
        <v>55</v>
      </c>
      <c r="AA28" s="6" t="s">
        <v>54</v>
      </c>
      <c r="AB28" s="7">
        <f>Q28/100</f>
        <v>8.7745000000000004E-2</v>
      </c>
      <c r="AD28" s="8"/>
      <c r="AF28" s="8"/>
      <c r="AG28" s="8"/>
    </row>
    <row r="29" spans="1:33" x14ac:dyDescent="0.2">
      <c r="A29" s="12">
        <v>7091</v>
      </c>
      <c r="B29" s="13" t="s">
        <v>39</v>
      </c>
      <c r="C29" s="13">
        <v>43404</v>
      </c>
      <c r="D29" s="5">
        <v>109</v>
      </c>
      <c r="E29" s="6" t="s">
        <v>53</v>
      </c>
      <c r="F29" s="5" t="s">
        <v>71</v>
      </c>
      <c r="G29" s="6" t="s">
        <v>70</v>
      </c>
      <c r="H29" s="5" t="str">
        <f>"000082"</f>
        <v>000082</v>
      </c>
      <c r="I29" s="4">
        <v>43297</v>
      </c>
      <c r="J29" s="5" t="str">
        <f>"000022"</f>
        <v>000022</v>
      </c>
      <c r="K29" s="4">
        <v>43297</v>
      </c>
      <c r="L29" s="5" t="str">
        <f>"000082"</f>
        <v>000082</v>
      </c>
      <c r="M29" s="4">
        <v>43297</v>
      </c>
      <c r="N29" s="5">
        <v>18</v>
      </c>
      <c r="O29" s="5" t="str">
        <f>"007054"</f>
        <v>007054</v>
      </c>
      <c r="P29" s="4">
        <v>43400</v>
      </c>
      <c r="Q29" s="7">
        <v>19.4925</v>
      </c>
      <c r="R29" s="7">
        <v>2.20051</v>
      </c>
      <c r="S29" s="7">
        <v>17.291989999999998</v>
      </c>
      <c r="T29" s="5">
        <v>260</v>
      </c>
      <c r="U29" s="4">
        <v>43404</v>
      </c>
      <c r="V29" s="5">
        <v>9483161122</v>
      </c>
      <c r="W29" s="6" t="s">
        <v>69</v>
      </c>
      <c r="X29" s="5" t="s">
        <v>47</v>
      </c>
      <c r="Y29" s="6" t="s">
        <v>46</v>
      </c>
      <c r="Z29" s="5" t="s">
        <v>55</v>
      </c>
      <c r="AA29" s="6" t="s">
        <v>54</v>
      </c>
      <c r="AB29" s="7">
        <f>Q29/100</f>
        <v>0.19492499999999999</v>
      </c>
      <c r="AD29" s="8"/>
      <c r="AF29" s="8"/>
      <c r="AG29" s="8"/>
    </row>
    <row r="30" spans="1:33" x14ac:dyDescent="0.2">
      <c r="A30" s="12">
        <v>7759</v>
      </c>
      <c r="B30" s="13" t="s">
        <v>38</v>
      </c>
      <c r="C30" s="13">
        <v>43448</v>
      </c>
      <c r="D30" s="5">
        <v>109</v>
      </c>
      <c r="E30" s="6" t="s">
        <v>53</v>
      </c>
      <c r="F30" s="5" t="s">
        <v>68</v>
      </c>
      <c r="G30" s="6" t="s">
        <v>67</v>
      </c>
      <c r="H30" s="5" t="str">
        <f>"000110"</f>
        <v>000110</v>
      </c>
      <c r="I30" s="4">
        <v>42668</v>
      </c>
      <c r="J30" s="5" t="str">
        <f>"000114"</f>
        <v>000114</v>
      </c>
      <c r="K30" s="4">
        <v>42750</v>
      </c>
      <c r="L30" s="5" t="str">
        <f>"000493"</f>
        <v>000493</v>
      </c>
      <c r="M30" s="4">
        <v>42916</v>
      </c>
      <c r="N30" s="5">
        <v>16</v>
      </c>
      <c r="O30" s="5" t="str">
        <f>"007867"</f>
        <v>007867</v>
      </c>
      <c r="P30" s="4">
        <v>43445</v>
      </c>
      <c r="Q30" s="7">
        <v>4.9980200000000004</v>
      </c>
      <c r="R30" s="7">
        <v>0.63734999999999997</v>
      </c>
      <c r="S30" s="7">
        <v>4.3606699999999998</v>
      </c>
      <c r="T30" s="5">
        <v>292</v>
      </c>
      <c r="U30" s="4">
        <v>43448</v>
      </c>
      <c r="V30" s="5">
        <v>9483161122</v>
      </c>
      <c r="W30" s="6" t="s">
        <v>66</v>
      </c>
      <c r="X30" s="5" t="s">
        <v>31</v>
      </c>
      <c r="Y30" s="6" t="s">
        <v>32</v>
      </c>
      <c r="Z30" s="5" t="s">
        <v>55</v>
      </c>
      <c r="AA30" s="6" t="s">
        <v>54</v>
      </c>
      <c r="AB30" s="7">
        <f>Q30/100</f>
        <v>4.9980200000000002E-2</v>
      </c>
      <c r="AD30" s="8"/>
      <c r="AF30" s="8"/>
      <c r="AG30" s="8"/>
    </row>
    <row r="31" spans="1:33" x14ac:dyDescent="0.2">
      <c r="A31" s="12">
        <v>7877</v>
      </c>
      <c r="B31" s="13" t="s">
        <v>38</v>
      </c>
      <c r="C31" s="13">
        <v>43453</v>
      </c>
      <c r="D31" s="5">
        <v>109</v>
      </c>
      <c r="E31" s="6" t="s">
        <v>53</v>
      </c>
      <c r="F31" s="5" t="s">
        <v>65</v>
      </c>
      <c r="G31" s="6" t="s">
        <v>64</v>
      </c>
      <c r="H31" s="5" t="str">
        <f>"000037"</f>
        <v>000037</v>
      </c>
      <c r="I31" s="4">
        <v>43342</v>
      </c>
      <c r="J31" s="5" t="str">
        <f>"000126"</f>
        <v>000126</v>
      </c>
      <c r="K31" s="4">
        <v>43411</v>
      </c>
      <c r="L31" s="5" t="str">
        <f>"000124"</f>
        <v>000124</v>
      </c>
      <c r="M31" s="4">
        <v>43411</v>
      </c>
      <c r="N31" s="5">
        <v>17</v>
      </c>
      <c r="O31" s="5" t="str">
        <f>"008067"</f>
        <v>008067</v>
      </c>
      <c r="P31" s="4">
        <v>43451</v>
      </c>
      <c r="Q31" s="7">
        <v>9.9866899999999994</v>
      </c>
      <c r="R31" s="7">
        <v>1.2369399999999999</v>
      </c>
      <c r="S31" s="7">
        <v>8.7497500000000006</v>
      </c>
      <c r="T31" s="5">
        <v>296</v>
      </c>
      <c r="U31" s="4">
        <v>43453</v>
      </c>
      <c r="V31" s="5">
        <v>9845185234</v>
      </c>
      <c r="W31" s="6" t="s">
        <v>63</v>
      </c>
      <c r="X31" s="5" t="s">
        <v>36</v>
      </c>
      <c r="Y31" s="6" t="s">
        <v>37</v>
      </c>
      <c r="Z31" s="5" t="s">
        <v>41</v>
      </c>
      <c r="AA31" s="6" t="s">
        <v>40</v>
      </c>
      <c r="AB31" s="7">
        <f>Q31/100</f>
        <v>9.9866899999999995E-2</v>
      </c>
      <c r="AD31" s="8"/>
      <c r="AF31" s="8"/>
      <c r="AG31" s="8"/>
    </row>
    <row r="32" spans="1:33" x14ac:dyDescent="0.2">
      <c r="A32" s="12">
        <v>8032</v>
      </c>
      <c r="B32" s="13" t="s">
        <v>38</v>
      </c>
      <c r="C32" s="13">
        <v>43455</v>
      </c>
      <c r="D32" s="5">
        <v>109</v>
      </c>
      <c r="E32" s="6" t="s">
        <v>53</v>
      </c>
      <c r="F32" s="5" t="s">
        <v>62</v>
      </c>
      <c r="G32" s="6" t="s">
        <v>61</v>
      </c>
      <c r="H32" s="5" t="str">
        <f>"000217"</f>
        <v>000217</v>
      </c>
      <c r="I32" s="4">
        <v>42849</v>
      </c>
      <c r="J32" s="5" t="str">
        <f>"000..4"</f>
        <v>000..4</v>
      </c>
      <c r="K32" s="4">
        <v>42895</v>
      </c>
      <c r="L32" s="5" t="str">
        <f>"000204"</f>
        <v>000204</v>
      </c>
      <c r="M32" s="4">
        <v>42895</v>
      </c>
      <c r="N32" s="5">
        <v>17</v>
      </c>
      <c r="O32" s="5" t="str">
        <f>"008117"</f>
        <v>008117</v>
      </c>
      <c r="P32" s="4">
        <v>43454</v>
      </c>
      <c r="Q32" s="7">
        <v>16.95806</v>
      </c>
      <c r="R32" s="7">
        <v>2.2865099999999998</v>
      </c>
      <c r="S32" s="7">
        <v>14.67155</v>
      </c>
      <c r="T32" s="5">
        <v>301</v>
      </c>
      <c r="U32" s="4">
        <v>43455</v>
      </c>
      <c r="V32" s="5">
        <v>9945417770</v>
      </c>
      <c r="W32" s="6" t="s">
        <v>56</v>
      </c>
      <c r="X32" s="5" t="s">
        <v>31</v>
      </c>
      <c r="Y32" s="6" t="s">
        <v>32</v>
      </c>
      <c r="Z32" s="5" t="s">
        <v>55</v>
      </c>
      <c r="AA32" s="6" t="s">
        <v>54</v>
      </c>
      <c r="AB32" s="7">
        <f>Q32/100</f>
        <v>0.1695806</v>
      </c>
      <c r="AD32" s="8"/>
      <c r="AF32" s="8"/>
      <c r="AG32" s="8"/>
    </row>
    <row r="33" spans="1:33" x14ac:dyDescent="0.2">
      <c r="A33" s="12">
        <v>8033</v>
      </c>
      <c r="B33" s="13" t="s">
        <v>38</v>
      </c>
      <c r="C33" s="13">
        <v>43455</v>
      </c>
      <c r="D33" s="5">
        <v>109</v>
      </c>
      <c r="E33" s="6" t="s">
        <v>53</v>
      </c>
      <c r="F33" s="5" t="s">
        <v>60</v>
      </c>
      <c r="G33" s="6" t="s">
        <v>59</v>
      </c>
      <c r="H33" s="5" t="str">
        <f>"000248"</f>
        <v>000248</v>
      </c>
      <c r="I33" s="4">
        <v>42850</v>
      </c>
      <c r="J33" s="5" t="str">
        <f>"000..8"</f>
        <v>000..8</v>
      </c>
      <c r="K33" s="4">
        <v>42895</v>
      </c>
      <c r="L33" s="5" t="str">
        <f>"000205"</f>
        <v>000205</v>
      </c>
      <c r="M33" s="4">
        <v>42895</v>
      </c>
      <c r="N33" s="5">
        <v>17</v>
      </c>
      <c r="O33" s="5" t="str">
        <f>"008119"</f>
        <v>008119</v>
      </c>
      <c r="P33" s="4">
        <v>43454</v>
      </c>
      <c r="Q33" s="7">
        <v>17.96039</v>
      </c>
      <c r="R33" s="7">
        <v>2.4163399999999999</v>
      </c>
      <c r="S33" s="7">
        <v>15.54405</v>
      </c>
      <c r="T33" s="5">
        <v>301</v>
      </c>
      <c r="U33" s="4">
        <v>43455</v>
      </c>
      <c r="V33" s="5">
        <v>9945417770</v>
      </c>
      <c r="W33" s="6" t="s">
        <v>56</v>
      </c>
      <c r="X33" s="5" t="s">
        <v>31</v>
      </c>
      <c r="Y33" s="6" t="s">
        <v>32</v>
      </c>
      <c r="Z33" s="5" t="s">
        <v>55</v>
      </c>
      <c r="AA33" s="6" t="s">
        <v>54</v>
      </c>
      <c r="AB33" s="7">
        <f>Q33/100</f>
        <v>0.17960390000000001</v>
      </c>
      <c r="AD33" s="8"/>
      <c r="AF33" s="8"/>
      <c r="AG33" s="8"/>
    </row>
    <row r="34" spans="1:33" x14ac:dyDescent="0.2">
      <c r="A34" s="12">
        <v>8034</v>
      </c>
      <c r="B34" s="13" t="s">
        <v>38</v>
      </c>
      <c r="C34" s="13">
        <v>43455</v>
      </c>
      <c r="D34" s="5">
        <v>109</v>
      </c>
      <c r="E34" s="6" t="s">
        <v>53</v>
      </c>
      <c r="F34" s="5" t="s">
        <v>58</v>
      </c>
      <c r="G34" s="6" t="s">
        <v>57</v>
      </c>
      <c r="H34" s="5" t="str">
        <f>"000173"</f>
        <v>000173</v>
      </c>
      <c r="I34" s="4">
        <v>42803</v>
      </c>
      <c r="J34" s="5" t="str">
        <f>"000..2"</f>
        <v>000..2</v>
      </c>
      <c r="K34" s="4">
        <v>42895</v>
      </c>
      <c r="L34" s="5" t="str">
        <f>"000206"</f>
        <v>000206</v>
      </c>
      <c r="M34" s="4">
        <v>42895</v>
      </c>
      <c r="N34" s="5">
        <v>17</v>
      </c>
      <c r="O34" s="5" t="str">
        <f>"008120"</f>
        <v>008120</v>
      </c>
      <c r="P34" s="4">
        <v>43454</v>
      </c>
      <c r="Q34" s="7">
        <v>16.977440000000001</v>
      </c>
      <c r="R34" s="7">
        <v>2.2815400000000001</v>
      </c>
      <c r="S34" s="7">
        <v>14.6959</v>
      </c>
      <c r="T34" s="5">
        <v>301</v>
      </c>
      <c r="U34" s="4">
        <v>43455</v>
      </c>
      <c r="V34" s="5">
        <v>9945417770</v>
      </c>
      <c r="W34" s="6" t="s">
        <v>56</v>
      </c>
      <c r="X34" s="5" t="s">
        <v>31</v>
      </c>
      <c r="Y34" s="6" t="s">
        <v>32</v>
      </c>
      <c r="Z34" s="5" t="s">
        <v>55</v>
      </c>
      <c r="AA34" s="6" t="s">
        <v>54</v>
      </c>
      <c r="AB34" s="7">
        <f>Q34/100</f>
        <v>0.16977440000000002</v>
      </c>
      <c r="AD34" s="8"/>
      <c r="AF34" s="8"/>
      <c r="AG34" s="8"/>
    </row>
    <row r="35" spans="1:33" x14ac:dyDescent="0.2">
      <c r="A35" s="12">
        <v>8086</v>
      </c>
      <c r="B35" s="13" t="s">
        <v>38</v>
      </c>
      <c r="C35" s="13">
        <v>43461</v>
      </c>
      <c r="D35" s="5">
        <v>109</v>
      </c>
      <c r="E35" s="6" t="s">
        <v>53</v>
      </c>
      <c r="F35" s="5" t="s">
        <v>52</v>
      </c>
      <c r="G35" s="6" t="s">
        <v>51</v>
      </c>
      <c r="H35" s="5" t="str">
        <f>"000038"</f>
        <v>000038</v>
      </c>
      <c r="I35" s="4">
        <v>43342</v>
      </c>
      <c r="J35" s="5" t="str">
        <f>"000127"</f>
        <v>000127</v>
      </c>
      <c r="K35" s="4">
        <v>43411</v>
      </c>
      <c r="L35" s="5" t="str">
        <f>"000125"</f>
        <v>000125</v>
      </c>
      <c r="M35" s="4">
        <v>43411</v>
      </c>
      <c r="N35" s="5">
        <v>17</v>
      </c>
      <c r="O35" s="5" t="str">
        <f>"008233"</f>
        <v>008233</v>
      </c>
      <c r="P35" s="4">
        <v>43456</v>
      </c>
      <c r="Q35" s="7">
        <v>9.9912500000000009</v>
      </c>
      <c r="R35" s="7">
        <v>1.2375</v>
      </c>
      <c r="S35" s="7">
        <v>8.7537500000000001</v>
      </c>
      <c r="T35" s="5">
        <v>305</v>
      </c>
      <c r="U35" s="4">
        <v>43461</v>
      </c>
      <c r="V35" s="5">
        <v>9845185234</v>
      </c>
      <c r="W35" s="6" t="s">
        <v>50</v>
      </c>
      <c r="X35" s="5" t="s">
        <v>36</v>
      </c>
      <c r="Y35" s="6" t="s">
        <v>37</v>
      </c>
      <c r="Z35" s="5" t="s">
        <v>41</v>
      </c>
      <c r="AA35" s="6" t="s">
        <v>40</v>
      </c>
      <c r="AB35" s="7">
        <f>Q35/100</f>
        <v>9.9912500000000015E-2</v>
      </c>
      <c r="AD35" s="8"/>
      <c r="AF35" s="8"/>
      <c r="AG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2019-01-17T07:38:14Z</dcterms:modified>
</cp:coreProperties>
</file>