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1st April 2018 to 30th Sep 2018 BR Jobcode Tender WBB For ICMYC\BR 198\"/>
    </mc:Choice>
  </mc:AlternateContent>
  <bookViews>
    <workbookView xWindow="0" yWindow="0" windowWidth="15360" windowHeight="77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 i="1" l="1"/>
  <c r="J2" i="1"/>
  <c r="L2" i="1"/>
  <c r="O2" i="1"/>
  <c r="H3" i="1"/>
  <c r="J3" i="1"/>
  <c r="L3" i="1"/>
  <c r="O3" i="1"/>
  <c r="H4" i="1"/>
  <c r="J4" i="1"/>
  <c r="L4" i="1"/>
  <c r="O4" i="1"/>
  <c r="H5" i="1"/>
  <c r="J5" i="1"/>
  <c r="L5" i="1"/>
  <c r="O5" i="1"/>
  <c r="H6" i="1"/>
  <c r="J6" i="1"/>
  <c r="L6" i="1"/>
  <c r="O6" i="1"/>
  <c r="H7" i="1"/>
  <c r="J7" i="1"/>
  <c r="L7" i="1"/>
  <c r="O7" i="1"/>
  <c r="H8" i="1"/>
  <c r="J8" i="1"/>
  <c r="L8" i="1"/>
  <c r="O8" i="1"/>
  <c r="H9" i="1"/>
  <c r="J9" i="1"/>
  <c r="L9" i="1"/>
  <c r="O9" i="1"/>
  <c r="H10" i="1"/>
  <c r="J10" i="1"/>
  <c r="L10" i="1"/>
  <c r="O10" i="1"/>
  <c r="H11" i="1"/>
  <c r="J11" i="1"/>
  <c r="L11" i="1"/>
  <c r="O11" i="1"/>
  <c r="H12" i="1"/>
  <c r="J12" i="1"/>
  <c r="L12" i="1"/>
  <c r="O12" i="1"/>
  <c r="H13" i="1"/>
  <c r="J13" i="1"/>
  <c r="L13" i="1"/>
  <c r="O13" i="1"/>
  <c r="H14" i="1"/>
  <c r="J14" i="1"/>
  <c r="L14" i="1"/>
  <c r="O14" i="1"/>
  <c r="H15" i="1"/>
  <c r="J15" i="1"/>
  <c r="L15" i="1"/>
  <c r="O15" i="1"/>
  <c r="H16" i="1"/>
  <c r="J16" i="1"/>
  <c r="L16" i="1"/>
  <c r="O16" i="1"/>
  <c r="H17" i="1"/>
  <c r="J17" i="1"/>
  <c r="L17" i="1"/>
  <c r="O17" i="1"/>
  <c r="H18" i="1"/>
  <c r="J18" i="1"/>
  <c r="L18" i="1"/>
  <c r="O18" i="1"/>
  <c r="H19" i="1"/>
  <c r="J19" i="1"/>
  <c r="L19" i="1"/>
  <c r="O19" i="1"/>
  <c r="H20" i="1"/>
  <c r="J20" i="1"/>
  <c r="L20" i="1"/>
  <c r="O20" i="1"/>
  <c r="H21" i="1"/>
  <c r="J21" i="1"/>
  <c r="L21" i="1"/>
  <c r="O21" i="1"/>
  <c r="H22" i="1"/>
  <c r="J22" i="1"/>
  <c r="L22" i="1"/>
  <c r="O22" i="1"/>
  <c r="H23" i="1"/>
  <c r="J23" i="1"/>
  <c r="L23" i="1"/>
  <c r="O23" i="1"/>
  <c r="H24" i="1"/>
  <c r="J24" i="1"/>
  <c r="L24" i="1"/>
  <c r="O24" i="1"/>
  <c r="H25" i="1"/>
  <c r="J25" i="1"/>
  <c r="L25" i="1"/>
  <c r="O25" i="1"/>
  <c r="H26" i="1"/>
  <c r="J26" i="1"/>
  <c r="L26" i="1"/>
  <c r="O26" i="1"/>
  <c r="H27" i="1"/>
  <c r="J27" i="1"/>
  <c r="L27" i="1"/>
  <c r="O27" i="1"/>
  <c r="H28" i="1"/>
  <c r="J28" i="1"/>
  <c r="L28" i="1"/>
  <c r="O28" i="1"/>
  <c r="H29" i="1"/>
  <c r="J29" i="1"/>
  <c r="L29" i="1"/>
  <c r="O29" i="1"/>
  <c r="H30" i="1"/>
  <c r="J30" i="1"/>
  <c r="L30" i="1"/>
  <c r="O30" i="1"/>
  <c r="AB30" i="1"/>
  <c r="H31" i="1"/>
  <c r="J31" i="1"/>
  <c r="L31" i="1"/>
  <c r="O31" i="1"/>
  <c r="AB31" i="1"/>
  <c r="H32" i="1"/>
  <c r="J32" i="1"/>
  <c r="L32" i="1"/>
  <c r="O32" i="1"/>
  <c r="AB32" i="1"/>
  <c r="H33" i="1"/>
  <c r="J33" i="1"/>
  <c r="L33" i="1"/>
  <c r="O33" i="1"/>
  <c r="AB33" i="1"/>
  <c r="H34" i="1"/>
  <c r="J34" i="1"/>
  <c r="L34" i="1"/>
  <c r="O34" i="1"/>
  <c r="AB34" i="1"/>
  <c r="H35" i="1"/>
  <c r="J35" i="1"/>
  <c r="L35" i="1"/>
  <c r="O35" i="1"/>
  <c r="AB35" i="1"/>
  <c r="H36" i="1"/>
  <c r="J36" i="1"/>
  <c r="L36" i="1"/>
  <c r="O36" i="1"/>
  <c r="AB36" i="1"/>
  <c r="H37" i="1"/>
  <c r="J37" i="1"/>
  <c r="L37" i="1"/>
  <c r="O37" i="1"/>
  <c r="AB37" i="1"/>
  <c r="H38" i="1"/>
  <c r="J38" i="1"/>
  <c r="L38" i="1"/>
  <c r="O38" i="1"/>
  <c r="AB38" i="1"/>
  <c r="H39" i="1"/>
  <c r="J39" i="1"/>
  <c r="L39" i="1"/>
  <c r="O39" i="1"/>
  <c r="AB39" i="1"/>
  <c r="H40" i="1"/>
  <c r="J40" i="1"/>
  <c r="L40" i="1"/>
  <c r="O40" i="1"/>
  <c r="AB40" i="1"/>
</calcChain>
</file>

<file path=xl/sharedStrings.xml><?xml version="1.0" encoding="utf-8"?>
<sst xmlns="http://schemas.openxmlformats.org/spreadsheetml/2006/main" count="379" uniqueCount="176">
  <si>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</si>
  <si>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</si>
  <si>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</si>
  <si>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</si>
  <si>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</si>
  <si>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</si>
  <si>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</si>
  <si>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</si>
  <si>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</si>
  <si>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</si>
  <si>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</si>
  <si>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</si>
  <si>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</si>
  <si>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</si>
  <si>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</si>
  <si>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</si>
  <si>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</si>
  <si>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</si>
  <si>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</si>
  <si>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</si>
  <si>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</si>
  <si>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</si>
  <si>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</si>
  <si>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</si>
  <si>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</si>
  <si>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</si>
  <si>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</si>
  <si>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</si>
  <si>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August</t>
  </si>
  <si>
    <t>P1771</t>
  </si>
  <si>
    <t>Zone Works - POW Works</t>
  </si>
  <si>
    <t>July</t>
  </si>
  <si>
    <t>P0300</t>
  </si>
  <si>
    <t>M and R to Street Lights - Replacement of Burnt Bulbs etc. (Package)</t>
  </si>
  <si>
    <t>May</t>
  </si>
  <si>
    <t>September</t>
  </si>
  <si>
    <t>P3110</t>
  </si>
  <si>
    <t>14th Finance Commission Grant Works</t>
  </si>
  <si>
    <t>December</t>
  </si>
  <si>
    <t>October</t>
  </si>
  <si>
    <t>State Finance Commission Untied Grant Works</t>
  </si>
  <si>
    <t>P3111</t>
  </si>
  <si>
    <t>April</t>
  </si>
  <si>
    <t>M/s KRIDL</t>
  </si>
  <si>
    <t>KRIDL</t>
  </si>
  <si>
    <t>Water Supply New Areas</t>
  </si>
  <si>
    <t>P1802</t>
  </si>
  <si>
    <t>June</t>
  </si>
  <si>
    <t>Fencing of BBMP Properties (Other than gardens, parks)</t>
  </si>
  <si>
    <t>P0607</t>
  </si>
  <si>
    <t>November</t>
  </si>
  <si>
    <t>Works sanctioned by Hon Mayor</t>
  </si>
  <si>
    <t>P0190</t>
  </si>
  <si>
    <t>M and R to Electrical Inst in BMP Buildings, Schools, M.Homes, Community Halls, Markets and Others</t>
  </si>
  <si>
    <t>P0294</t>
  </si>
  <si>
    <t>Development works for Bangalore City</t>
  </si>
  <si>
    <t>P2434</t>
  </si>
  <si>
    <t xml:space="preserve"> Assistant Executive Engineer Vasanthanagar East Zone</t>
  </si>
  <si>
    <t>ddo088</t>
  </si>
  <si>
    <t>Harish.M.R</t>
  </si>
  <si>
    <t>SILT AND TRACTOR IN WARD NO 110</t>
  </si>
  <si>
    <t>110-16-000017</t>
  </si>
  <si>
    <t>Sampangiram Nagara</t>
  </si>
  <si>
    <t>PROVIDING DRINKING WATER SUPPLY THROUGH PIPELINE AT SR NAGAR AND SURROUNDINGS IN WARD NO 110</t>
  </si>
  <si>
    <t>110-17-000072</t>
  </si>
  <si>
    <t>KRIDl</t>
  </si>
  <si>
    <t xml:space="preserve">Providing drinking water works in Ward No  110  in Shivajinagar Division </t>
  </si>
  <si>
    <t>110-17-000067</t>
  </si>
  <si>
    <t xml:space="preserve"> Assistant Executive Engineer Electrical East Zone</t>
  </si>
  <si>
    <t>ddo089</t>
  </si>
  <si>
    <t>Providing Projector Screen Mic system and Air conditioning system to Meeting Hall at 1st floor in Union Building in Head Office premises in wardno 110</t>
  </si>
  <si>
    <t>110-17-000006</t>
  </si>
  <si>
    <t>Upgrading Street Lighting of Bangalore - Major Roads</t>
  </si>
  <si>
    <t>P1517</t>
  </si>
  <si>
    <t>M/s Shree Vinayaka Electricals</t>
  </si>
  <si>
    <t>Providing of Aerial bunch cable ACSR and control switches to major roads in Shivajinagara Constituency</t>
  </si>
  <si>
    <t>110-17-000049</t>
  </si>
  <si>
    <t>Kemparaju</t>
  </si>
  <si>
    <t>REPAIRS TO DRAIN IN WARD NO 110 SR NAGAR</t>
  </si>
  <si>
    <t>110-16-000009</t>
  </si>
  <si>
    <t xml:space="preserve"> Assistant Executive Engineer M P E D Central Zone</t>
  </si>
  <si>
    <t>ddo341</t>
  </si>
  <si>
    <t>Modernisation of Communication System</t>
  </si>
  <si>
    <t>P0116</t>
  </si>
  <si>
    <t xml:space="preserve">Ms Sanjay Marketing &amp; Publicity Services </t>
  </si>
  <si>
    <t>Providing interior and technical infrastructure for the establishment of BBMP s call center at head office premises</t>
  </si>
  <si>
    <t>110-16-000015</t>
  </si>
  <si>
    <t>B Shankar</t>
  </si>
  <si>
    <t>Providing Chain link fencing to BBMP Property situated at Rajaram mohanroy road in ward no 110 Sampangiramanagara</t>
  </si>
  <si>
    <t>110-16-000004</t>
  </si>
  <si>
    <t>Emergency Reserve Fund</t>
  </si>
  <si>
    <t>P0541</t>
  </si>
  <si>
    <t>Construction of Bangalore-1 Gym Tailoring hall, Revenue and Health office at 8th A Main Kanikaparameshwari temple road  in ward no 110 S R Nagar</t>
  </si>
  <si>
    <t>110-13-000005</t>
  </si>
  <si>
    <t>Providing ornamental grill,gate, benches and beautification work to Indira Canteen in ward no 110</t>
  </si>
  <si>
    <t>110-18-000004</t>
  </si>
  <si>
    <t>M.v. Suresh Kumar</t>
  </si>
  <si>
    <t>Filling of Pot Holes in Ward No 110</t>
  </si>
  <si>
    <t>110-17-000010</t>
  </si>
  <si>
    <t>Providing Modren Dust Bin in Bangalore City in ward no 110</t>
  </si>
  <si>
    <t>110-17-000066</t>
  </si>
  <si>
    <t>Modernisation of Offices - Head Office</t>
  </si>
  <si>
    <t>P1957</t>
  </si>
  <si>
    <t>CHANDRAPPA</t>
  </si>
  <si>
    <t>Repairs and Renovation of Citizen Service Center in main building at head office premises</t>
  </si>
  <si>
    <t>110-17-000001</t>
  </si>
  <si>
    <t>M. Prabhakar</t>
  </si>
  <si>
    <t>PROVIDING ELEVATION TREATMENT TO WARD OFFICE BUILDING COMPLEX AT RAJARAM MOHANROY ROAD IN WRD NO 110 SR NAGAR</t>
  </si>
  <si>
    <t>110-16-000010</t>
  </si>
  <si>
    <t xml:space="preserve"> improvements and asphalting from Corporation Head office to 6th cross in ward no 110 </t>
  </si>
  <si>
    <t>110-14-000029</t>
  </si>
  <si>
    <t>P. Sridhar Madhusudan</t>
  </si>
  <si>
    <t>PROVIDING CC ROAD TO 5TH MAIN 1ST CROSS TO 5TH CROSS SR NAGAR WARD NO 110</t>
  </si>
  <si>
    <t>110-15-000009</t>
  </si>
  <si>
    <t>Rajesh Babu. N</t>
  </si>
  <si>
    <t>PROVIDING CC ROAD TO 3RD CROSS FROM 4TH MAIN SR NAGAR WARD NO 110</t>
  </si>
  <si>
    <t>110-15-000010</t>
  </si>
  <si>
    <t>Construction of Ward Office in W.No 110</t>
  </si>
  <si>
    <t>P2821</t>
  </si>
  <si>
    <t>Construction of Ward Office Building Complex at Rajaram Mohan Rai Road in S R Nagar in ward no 110</t>
  </si>
  <si>
    <t>110-13-000006</t>
  </si>
  <si>
    <t>R. Manohar</t>
  </si>
  <si>
    <t>Providing SS Hand Rails to foot path in Meenakshi Kovil street near St Marys Basilica church in ward no 110</t>
  </si>
  <si>
    <t>110-18-000003</t>
  </si>
  <si>
    <t>PROVIDING FIXING AND OTHER IMPROVEMENT WORKS TO WARD OFFICE BUILDING AT RAJARAM MOHANROY ROAD IN WARD NO 110 SR NAGAR</t>
  </si>
  <si>
    <t>110-16-000006</t>
  </si>
  <si>
    <t>M and R to Pumpsets, Lifts, DG Sets, Wireless sets and Internal Telephone Exchange</t>
  </si>
  <si>
    <t>P0303</t>
  </si>
  <si>
    <t>M/s.P.K.Enterprises</t>
  </si>
  <si>
    <t xml:space="preserve">Repairs and Annual Maintenance of Internal and External Telephone system, Repairs to the Fax Machines at Head office Premises. </t>
  </si>
  <si>
    <t>110-15-000033</t>
  </si>
  <si>
    <t xml:space="preserve">M/s P.K Enterprises  </t>
  </si>
  <si>
    <t>Annual Maintenance of internal and external telephone Exchange at Head Office in ward no 110</t>
  </si>
  <si>
    <t>110-16-000027</t>
  </si>
  <si>
    <t>M/s.Sri Sai Electricals</t>
  </si>
  <si>
    <t>Operation and Maintenance of street lights at Sampangiram nagara area ward no 110 Package E15 for one year.</t>
  </si>
  <si>
    <t>110-16-000002</t>
  </si>
  <si>
    <t>M/s Power-tech Electriclas</t>
  </si>
  <si>
    <t>Annual Maintenace electrical installations of BBMP buildings, schools, maternity homes, community halls coming under Shivajinagara, Hebbal and Pulikeshinagara Constitutency</t>
  </si>
  <si>
    <t>110-17-000041</t>
  </si>
  <si>
    <t>M/s Sri Sai Electricals</t>
  </si>
  <si>
    <t xml:space="preserve">Annual Maintenance Contract of Electrical Installation, DG Sets, Air Conditioners, Motor pumpsets and other Electrical accessories at BBMP Head Office premises. </t>
  </si>
  <si>
    <t>110-15-000029</t>
  </si>
  <si>
    <t>Repairs and Servicing to DG Sets in Pulikeshinagara, Shivajinagara and Hebbal Constituency.</t>
  </si>
  <si>
    <t>110-17-000048</t>
  </si>
  <si>
    <t>Construction of RCC retaining wall and childrens park at 1st cross of Sampangiramanagara in ward no 110</t>
  </si>
  <si>
    <t>110-18-000007</t>
  </si>
  <si>
    <t>M and R to Head Office / Annex / Council Buildings</t>
  </si>
  <si>
    <t>P2197</t>
  </si>
  <si>
    <t xml:space="preserve">M/s Sri Balaji Engineering and Constructions Works </t>
  </si>
  <si>
    <t>Construction of Modern Council hall in the premises of Bangalore corportion, Bangalore</t>
  </si>
  <si>
    <t>110-17-000057</t>
  </si>
  <si>
    <t>M/s Om Sai Electricals</t>
  </si>
  <si>
    <t xml:space="preserve">Providing change over switch and accessories to Main Panel Board in Head Office. </t>
  </si>
  <si>
    <t>110-15-000036</t>
  </si>
  <si>
    <t>M/s.KRIDL</t>
  </si>
  <si>
    <t>Providing of LED fitting to Arteral roads to Kasturba Road (From Hudson circle to M.G Circle) Rajarammohan rao Road Mission Road and Surrounding Areain ward no 110</t>
  </si>
  <si>
    <t>110-16-000021</t>
  </si>
  <si>
    <t>Providing of LED Fitting to Arteral roads to Palace road (From SBM circle to BB Road Via Chalukya Circle and Mount Carmel college) and Sheshadri Road and Race course Road(From Chalukya Circle to K.R circle Via Race course Road and Anand Rao circle) in ward no 110 and 93</t>
  </si>
  <si>
    <t>110-16-000019</t>
  </si>
  <si>
    <t xml:space="preserve">M/s.KRIDL </t>
  </si>
  <si>
    <t>Providing of LED fitting to Arteral roads to Sankey Road (From High Ground Police Station to Minks Square Infantary Road GPO and Surrounding Area) and Kumarakrupa road (From Windsor Circle to Race course Road via Shivananda Circle and Surrounding Area)in ward 110 and 93</t>
  </si>
  <si>
    <t>110-16-000020</t>
  </si>
  <si>
    <t xml:space="preserve">M/s Sri Chowdeshwari Electricals </t>
  </si>
  <si>
    <t xml:space="preserve">Supplying of Electrical accessories for maintenance of BBMP Builidings coming under Shivajinagar, Hebbal and Pulakeshinagar Constituencies. </t>
  </si>
  <si>
    <t>110-15-000027</t>
  </si>
  <si>
    <t>M/s.Aaditya Electricals</t>
  </si>
  <si>
    <t>Repairs and rewiring to the Electrical Installation at BBMP Boys High School in Tasker town in ward no 110</t>
  </si>
  <si>
    <t>110-16-000028</t>
  </si>
  <si>
    <t>VIJAY KUMAR N</t>
  </si>
  <si>
    <t>Providing and fixing grill to Sri IPD Salappa statue at head office</t>
  </si>
  <si>
    <t>110-16-000018</t>
  </si>
  <si>
    <t xml:space="preserve"> improvements and asphalting in Hospital road. in ward no 110 </t>
  </si>
  <si>
    <t>110-14-000034</t>
  </si>
  <si>
    <t xml:space="preserve"> improvements and asphalting 5th Main from 10th cross to 5th crosses in ward no 110 </t>
  </si>
  <si>
    <t>110-14-000031</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</si>
</sst>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2" fontId="2" fillId="0" borderId="1" xfId="0" applyNumberFormat="1" applyFont="1" applyBorder="1" applyAlignment="1">
      <alignment horizontal="right"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0"/>
  <sheetViews>
    <sheetView tabSelected="1" workbookViewId="0">
      <selection activeCell="A2" sqref="A2:XFD40"/>
    </sheetView>
  </sheetViews>
  <sheetFormatPr defaultRowHeight="12.75" x14ac:dyDescent="0.2"/>
  <cols>
    <col min="1" max="1" width="5.42578125" style="9" bestFit="1" customWidth="1"/>
    <col min="2" max="2" width="9.140625" style="9"/>
    <col min="3" max="3" width="9.5703125" style="9" bestFit="1" customWidth="1"/>
    <col min="4" max="4" width="8.42578125" style="9" bestFit="1" customWidth="1"/>
    <col min="5" max="5" width="16.28515625" style="10" bestFit="1" customWidth="1"/>
    <col min="6" max="6" width="13.28515625" style="10" bestFit="1" customWidth="1"/>
    <col min="7" max="7" width="29.7109375" style="10" customWidth="1"/>
    <col min="8" max="8" width="9.140625" style="10"/>
    <col min="9" max="9" width="9.140625" style="9"/>
    <col min="10" max="10" width="9.140625" style="8"/>
    <col min="11" max="20" width="9.140625" style="9"/>
    <col min="21" max="23" width="9.140625" style="11"/>
    <col min="24" max="26" width="9.140625" style="9"/>
    <col min="27" max="27" width="9.140625" style="8"/>
    <col min="28" max="28" width="9.140625" style="9"/>
    <col min="29" max="29" width="9.140625" style="8"/>
    <col min="30" max="30" width="9.140625" style="9"/>
    <col min="31" max="31" width="9.140625" style="8"/>
    <col min="32" max="33" width="9.140625" style="9"/>
    <col min="34" max="16384" width="9.140625" style="8"/>
  </cols>
  <sheetData>
    <row r="1" spans="1:33" s="3" customFormat="1" ht="26.25" customHeight="1" x14ac:dyDescent="0.2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33" x14ac:dyDescent="0.2">
      <c r="A2" s="12">
        <v>409</v>
      </c>
      <c r="B2" s="13" t="s">
        <v>42</v>
      </c>
      <c r="C2" s="13">
        <v>43200</v>
      </c>
      <c r="D2" s="5">
        <v>110</v>
      </c>
      <c r="E2" s="6" t="s">
        <v>62</v>
      </c>
      <c r="F2" s="5" t="s">
        <v>175</v>
      </c>
      <c r="G2" s="6" t="s">
        <v>174</v>
      </c>
      <c r="H2" s="5" t="str">
        <f>"000201"</f>
        <v>000201</v>
      </c>
      <c r="I2" s="4">
        <v>42044</v>
      </c>
      <c r="J2" s="5" t="str">
        <f>"000003"</f>
        <v>000003</v>
      </c>
      <c r="K2" s="4">
        <v>42460</v>
      </c>
      <c r="L2" s="5" t="str">
        <f>"000095"</f>
        <v>000095</v>
      </c>
      <c r="M2" s="4">
        <v>42563</v>
      </c>
      <c r="N2" s="5">
        <v>14</v>
      </c>
      <c r="O2" s="5" t="str">
        <f>"000203"</f>
        <v>000203</v>
      </c>
      <c r="P2" s="4">
        <v>43194</v>
      </c>
      <c r="Q2" s="7">
        <v>26.535499999999999</v>
      </c>
      <c r="R2" s="7">
        <v>3.7016499999999999</v>
      </c>
      <c r="S2" s="7">
        <v>22.833850000000002</v>
      </c>
      <c r="T2" s="5">
        <v>9</v>
      </c>
      <c r="U2" s="4">
        <v>43200</v>
      </c>
      <c r="V2" s="5">
        <v>9986492284</v>
      </c>
      <c r="W2" s="6" t="s">
        <v>44</v>
      </c>
      <c r="X2" s="5" t="s">
        <v>56</v>
      </c>
      <c r="Y2" s="6" t="s">
        <v>55</v>
      </c>
      <c r="Z2" s="5" t="s">
        <v>58</v>
      </c>
      <c r="AA2" s="6" t="s">
        <v>57</v>
      </c>
      <c r="AB2" s="7">
        <v>0.26535500000000001</v>
      </c>
      <c r="AD2" s="8"/>
      <c r="AF2" s="8"/>
      <c r="AG2" s="8"/>
    </row>
    <row r="3" spans="1:33" x14ac:dyDescent="0.2">
      <c r="A3" s="12">
        <v>410</v>
      </c>
      <c r="B3" s="13" t="s">
        <v>42</v>
      </c>
      <c r="C3" s="13">
        <v>43200</v>
      </c>
      <c r="D3" s="5">
        <v>110</v>
      </c>
      <c r="E3" s="6" t="s">
        <v>62</v>
      </c>
      <c r="F3" s="5" t="s">
        <v>173</v>
      </c>
      <c r="G3" s="6" t="s">
        <v>172</v>
      </c>
      <c r="H3" s="5" t="str">
        <f>"000203"</f>
        <v>000203</v>
      </c>
      <c r="I3" s="4">
        <v>42044</v>
      </c>
      <c r="J3" s="5" t="str">
        <f>"000004"</f>
        <v>000004</v>
      </c>
      <c r="K3" s="4">
        <v>42460</v>
      </c>
      <c r="L3" s="5" t="str">
        <f>"000099"</f>
        <v>000099</v>
      </c>
      <c r="M3" s="4">
        <v>42563</v>
      </c>
      <c r="N3" s="5">
        <v>14</v>
      </c>
      <c r="O3" s="5" t="str">
        <f>"000206"</f>
        <v>000206</v>
      </c>
      <c r="P3" s="4">
        <v>43194</v>
      </c>
      <c r="Q3" s="7">
        <v>25.647819999999999</v>
      </c>
      <c r="R3" s="7">
        <v>3.5804999999999998</v>
      </c>
      <c r="S3" s="7">
        <v>22.067319999999999</v>
      </c>
      <c r="T3" s="5">
        <v>9</v>
      </c>
      <c r="U3" s="4">
        <v>43200</v>
      </c>
      <c r="V3" s="5">
        <v>9986492284</v>
      </c>
      <c r="W3" s="6" t="s">
        <v>44</v>
      </c>
      <c r="X3" s="5" t="s">
        <v>56</v>
      </c>
      <c r="Y3" s="6" t="s">
        <v>55</v>
      </c>
      <c r="Z3" s="5" t="s">
        <v>58</v>
      </c>
      <c r="AA3" s="6" t="s">
        <v>57</v>
      </c>
      <c r="AB3" s="7">
        <v>0.25647819999999999</v>
      </c>
      <c r="AD3" s="8"/>
      <c r="AF3" s="8"/>
      <c r="AG3" s="8"/>
    </row>
    <row r="4" spans="1:33" x14ac:dyDescent="0.2">
      <c r="A4" s="12">
        <v>641</v>
      </c>
      <c r="B4" s="13" t="s">
        <v>42</v>
      </c>
      <c r="C4" s="13">
        <v>43214</v>
      </c>
      <c r="D4" s="5">
        <v>110</v>
      </c>
      <c r="E4" s="6" t="s">
        <v>62</v>
      </c>
      <c r="F4" s="5" t="s">
        <v>171</v>
      </c>
      <c r="G4" s="6" t="s">
        <v>170</v>
      </c>
      <c r="H4" s="5" t="str">
        <f>"000002"</f>
        <v>000002</v>
      </c>
      <c r="I4" s="4">
        <v>42503</v>
      </c>
      <c r="J4" s="5" t="str">
        <f>"000032"</f>
        <v>000032</v>
      </c>
      <c r="K4" s="4">
        <v>42549</v>
      </c>
      <c r="L4" s="5" t="str">
        <f>"000032"</f>
        <v>000032</v>
      </c>
      <c r="M4" s="4">
        <v>42549</v>
      </c>
      <c r="N4" s="5">
        <v>16</v>
      </c>
      <c r="O4" s="5" t="str">
        <f>"000571"</f>
        <v>000571</v>
      </c>
      <c r="P4" s="4">
        <v>43203</v>
      </c>
      <c r="Q4" s="7">
        <v>4.9508000000000001</v>
      </c>
      <c r="R4" s="7">
        <v>0.33360000000000001</v>
      </c>
      <c r="S4" s="7">
        <v>4.6172000000000004</v>
      </c>
      <c r="T4" s="5">
        <v>23</v>
      </c>
      <c r="U4" s="4">
        <v>43214</v>
      </c>
      <c r="V4" s="5">
        <v>8970555556</v>
      </c>
      <c r="W4" s="6" t="s">
        <v>169</v>
      </c>
      <c r="X4" s="5" t="s">
        <v>102</v>
      </c>
      <c r="Y4" s="6" t="s">
        <v>101</v>
      </c>
      <c r="Z4" s="5" t="s">
        <v>81</v>
      </c>
      <c r="AA4" s="6" t="s">
        <v>80</v>
      </c>
      <c r="AB4" s="7">
        <v>4.9508000000000003E-2</v>
      </c>
      <c r="AD4" s="8"/>
      <c r="AF4" s="8"/>
      <c r="AG4" s="8"/>
    </row>
    <row r="5" spans="1:33" x14ac:dyDescent="0.2">
      <c r="A5" s="12">
        <v>826</v>
      </c>
      <c r="B5" s="13" t="s">
        <v>34</v>
      </c>
      <c r="C5" s="13">
        <v>43225</v>
      </c>
      <c r="D5" s="5">
        <v>110</v>
      </c>
      <c r="E5" s="6" t="s">
        <v>62</v>
      </c>
      <c r="F5" s="5" t="s">
        <v>168</v>
      </c>
      <c r="G5" s="6" t="s">
        <v>167</v>
      </c>
      <c r="H5" s="5" t="str">
        <f>"000072"</f>
        <v>000072</v>
      </c>
      <c r="I5" s="4">
        <v>42586</v>
      </c>
      <c r="J5" s="5" t="str">
        <f>"092"</f>
        <v>092</v>
      </c>
      <c r="K5" s="4">
        <v>16</v>
      </c>
      <c r="L5" s="5" t="str">
        <f>"269"</f>
        <v>269</v>
      </c>
      <c r="M5" s="4">
        <v>16</v>
      </c>
      <c r="N5" s="5">
        <v>16</v>
      </c>
      <c r="O5" s="5" t="str">
        <f>"001053"</f>
        <v>001053</v>
      </c>
      <c r="P5" s="4">
        <v>43224</v>
      </c>
      <c r="Q5" s="7">
        <v>1.0601799999999999</v>
      </c>
      <c r="R5" s="7">
        <v>0.158</v>
      </c>
      <c r="S5" s="7">
        <v>0.90217999999999998</v>
      </c>
      <c r="T5" s="5">
        <v>38</v>
      </c>
      <c r="U5" s="4">
        <v>43225</v>
      </c>
      <c r="V5" s="5">
        <v>8904148945</v>
      </c>
      <c r="W5" s="6" t="s">
        <v>166</v>
      </c>
      <c r="X5" s="5" t="s">
        <v>54</v>
      </c>
      <c r="Y5" s="6" t="s">
        <v>53</v>
      </c>
      <c r="Z5" s="5" t="s">
        <v>69</v>
      </c>
      <c r="AA5" s="6" t="s">
        <v>68</v>
      </c>
      <c r="AB5" s="7">
        <v>1.06018E-2</v>
      </c>
      <c r="AD5" s="8"/>
      <c r="AF5" s="8"/>
      <c r="AG5" s="8"/>
    </row>
    <row r="6" spans="1:33" x14ac:dyDescent="0.2">
      <c r="A6" s="12">
        <v>1226</v>
      </c>
      <c r="B6" s="13" t="s">
        <v>34</v>
      </c>
      <c r="C6" s="13">
        <v>43238</v>
      </c>
      <c r="D6" s="5">
        <v>110</v>
      </c>
      <c r="E6" s="6" t="s">
        <v>62</v>
      </c>
      <c r="F6" s="5" t="s">
        <v>165</v>
      </c>
      <c r="G6" s="6" t="s">
        <v>164</v>
      </c>
      <c r="H6" s="5" t="str">
        <f>"000004"</f>
        <v>000004</v>
      </c>
      <c r="I6" s="4">
        <v>42510</v>
      </c>
      <c r="J6" s="5" t="str">
        <f>"012"</f>
        <v>012</v>
      </c>
      <c r="K6" s="4">
        <v>16</v>
      </c>
      <c r="L6" s="5" t="str">
        <f>"037"</f>
        <v>037</v>
      </c>
      <c r="M6" s="4">
        <v>16</v>
      </c>
      <c r="N6" s="5">
        <v>15</v>
      </c>
      <c r="O6" s="5" t="str">
        <f>"001397"</f>
        <v>001397</v>
      </c>
      <c r="P6" s="4">
        <v>43236</v>
      </c>
      <c r="Q6" s="7">
        <v>3.1076000000000001</v>
      </c>
      <c r="R6" s="7">
        <v>0.38800000000000001</v>
      </c>
      <c r="S6" s="7">
        <v>2.7195999999999998</v>
      </c>
      <c r="T6" s="5">
        <v>52</v>
      </c>
      <c r="U6" s="4">
        <v>43238</v>
      </c>
      <c r="V6" s="5">
        <v>9341142853</v>
      </c>
      <c r="W6" s="6" t="s">
        <v>163</v>
      </c>
      <c r="X6" s="5" t="s">
        <v>54</v>
      </c>
      <c r="Y6" s="6" t="s">
        <v>53</v>
      </c>
      <c r="Z6" s="5" t="s">
        <v>69</v>
      </c>
      <c r="AA6" s="6" t="s">
        <v>68</v>
      </c>
      <c r="AB6" s="7">
        <v>3.1076000000000003E-2</v>
      </c>
      <c r="AD6" s="8"/>
      <c r="AF6" s="8"/>
      <c r="AG6" s="8"/>
    </row>
    <row r="7" spans="1:33" x14ac:dyDescent="0.2">
      <c r="A7" s="12">
        <v>1332</v>
      </c>
      <c r="B7" s="13" t="s">
        <v>34</v>
      </c>
      <c r="C7" s="13">
        <v>43241</v>
      </c>
      <c r="D7" s="5">
        <v>110</v>
      </c>
      <c r="E7" s="6" t="s">
        <v>62</v>
      </c>
      <c r="F7" s="5" t="s">
        <v>162</v>
      </c>
      <c r="G7" s="6" t="s">
        <v>161</v>
      </c>
      <c r="H7" s="5" t="str">
        <f>"000012"</f>
        <v>000012</v>
      </c>
      <c r="I7" s="4">
        <v>42429</v>
      </c>
      <c r="J7" s="5" t="str">
        <f>"000017"</f>
        <v>000017</v>
      </c>
      <c r="K7" s="4">
        <v>43209</v>
      </c>
      <c r="L7" s="5" t="str">
        <f>"000014"</f>
        <v>000014</v>
      </c>
      <c r="M7" s="4">
        <v>43209</v>
      </c>
      <c r="N7" s="5">
        <v>16</v>
      </c>
      <c r="O7" s="5" t="str">
        <f>"001645"</f>
        <v>001645</v>
      </c>
      <c r="P7" s="4">
        <v>43239</v>
      </c>
      <c r="Q7" s="7">
        <v>9.2589299999999994</v>
      </c>
      <c r="R7" s="7">
        <v>1.2642500000000001</v>
      </c>
      <c r="S7" s="7">
        <v>7.9946799999999998</v>
      </c>
      <c r="T7" s="5">
        <v>56</v>
      </c>
      <c r="U7" s="4">
        <v>43241</v>
      </c>
      <c r="V7" s="5">
        <v>9945525730</v>
      </c>
      <c r="W7" s="6" t="s">
        <v>160</v>
      </c>
      <c r="X7" s="5" t="s">
        <v>36</v>
      </c>
      <c r="Y7" s="6" t="s">
        <v>37</v>
      </c>
      <c r="Z7" s="5" t="s">
        <v>69</v>
      </c>
      <c r="AA7" s="6" t="s">
        <v>68</v>
      </c>
      <c r="AB7" s="7">
        <v>9.2589299999999999E-2</v>
      </c>
      <c r="AD7" s="8"/>
      <c r="AF7" s="8"/>
      <c r="AG7" s="8"/>
    </row>
    <row r="8" spans="1:33" x14ac:dyDescent="0.2">
      <c r="A8" s="12">
        <v>1333</v>
      </c>
      <c r="B8" s="13" t="s">
        <v>34</v>
      </c>
      <c r="C8" s="13">
        <v>43241</v>
      </c>
      <c r="D8" s="5">
        <v>110</v>
      </c>
      <c r="E8" s="6" t="s">
        <v>62</v>
      </c>
      <c r="F8" s="5" t="s">
        <v>159</v>
      </c>
      <c r="G8" s="6" t="s">
        <v>158</v>
      </c>
      <c r="H8" s="5" t="str">
        <f>"000013"</f>
        <v>000013</v>
      </c>
      <c r="I8" s="4">
        <v>42429</v>
      </c>
      <c r="J8" s="5" t="str">
        <f>"000010"</f>
        <v>000010</v>
      </c>
      <c r="K8" s="4">
        <v>43207</v>
      </c>
      <c r="L8" s="5" t="str">
        <f>"000017"</f>
        <v>000017</v>
      </c>
      <c r="M8" s="4">
        <v>43209</v>
      </c>
      <c r="N8" s="5">
        <v>16</v>
      </c>
      <c r="O8" s="5" t="str">
        <f>"001649"</f>
        <v>001649</v>
      </c>
      <c r="P8" s="4">
        <v>43239</v>
      </c>
      <c r="Q8" s="7">
        <v>10.15666</v>
      </c>
      <c r="R8" s="7">
        <v>1.1736500000000001</v>
      </c>
      <c r="S8" s="7">
        <v>8.9830100000000002</v>
      </c>
      <c r="T8" s="5">
        <v>56</v>
      </c>
      <c r="U8" s="4">
        <v>43241</v>
      </c>
      <c r="V8" s="5">
        <v>9945525730</v>
      </c>
      <c r="W8" s="6" t="s">
        <v>155</v>
      </c>
      <c r="X8" s="5" t="s">
        <v>36</v>
      </c>
      <c r="Y8" s="6" t="s">
        <v>37</v>
      </c>
      <c r="Z8" s="5" t="s">
        <v>69</v>
      </c>
      <c r="AA8" s="6" t="s">
        <v>68</v>
      </c>
      <c r="AB8" s="7">
        <v>0.10156660000000001</v>
      </c>
      <c r="AD8" s="8"/>
      <c r="AF8" s="8"/>
      <c r="AG8" s="8"/>
    </row>
    <row r="9" spans="1:33" x14ac:dyDescent="0.2">
      <c r="A9" s="12">
        <v>1334</v>
      </c>
      <c r="B9" s="13" t="s">
        <v>34</v>
      </c>
      <c r="C9" s="13">
        <v>43241</v>
      </c>
      <c r="D9" s="5">
        <v>110</v>
      </c>
      <c r="E9" s="6" t="s">
        <v>62</v>
      </c>
      <c r="F9" s="5" t="s">
        <v>157</v>
      </c>
      <c r="G9" s="6" t="s">
        <v>156</v>
      </c>
      <c r="H9" s="5" t="str">
        <f>"000014"</f>
        <v>000014</v>
      </c>
      <c r="I9" s="4">
        <v>42429</v>
      </c>
      <c r="J9" s="5" t="str">
        <f>"000016"</f>
        <v>000016</v>
      </c>
      <c r="K9" s="4">
        <v>43209</v>
      </c>
      <c r="L9" s="5" t="str">
        <f>"000015"</f>
        <v>000015</v>
      </c>
      <c r="M9" s="4">
        <v>43209</v>
      </c>
      <c r="N9" s="5">
        <v>16</v>
      </c>
      <c r="O9" s="5" t="str">
        <f>"001665"</f>
        <v>001665</v>
      </c>
      <c r="P9" s="4">
        <v>43239</v>
      </c>
      <c r="Q9" s="7">
        <v>29.60059</v>
      </c>
      <c r="R9" s="7">
        <v>3.2671999999999999</v>
      </c>
      <c r="S9" s="7">
        <v>26.333390000000001</v>
      </c>
      <c r="T9" s="5">
        <v>56</v>
      </c>
      <c r="U9" s="4">
        <v>43241</v>
      </c>
      <c r="V9" s="5">
        <v>9945525730</v>
      </c>
      <c r="W9" s="6" t="s">
        <v>155</v>
      </c>
      <c r="X9" s="5" t="s">
        <v>36</v>
      </c>
      <c r="Y9" s="6" t="s">
        <v>37</v>
      </c>
      <c r="Z9" s="5" t="s">
        <v>69</v>
      </c>
      <c r="AA9" s="6" t="s">
        <v>68</v>
      </c>
      <c r="AB9" s="7">
        <v>0.29600589999999999</v>
      </c>
      <c r="AD9" s="8"/>
      <c r="AF9" s="8"/>
      <c r="AG9" s="8"/>
    </row>
    <row r="10" spans="1:33" x14ac:dyDescent="0.2">
      <c r="A10" s="12">
        <v>2341</v>
      </c>
      <c r="B10" s="13" t="s">
        <v>47</v>
      </c>
      <c r="C10" s="13">
        <v>43269</v>
      </c>
      <c r="D10" s="5">
        <v>110</v>
      </c>
      <c r="E10" s="6" t="s">
        <v>62</v>
      </c>
      <c r="F10" s="5" t="s">
        <v>154</v>
      </c>
      <c r="G10" s="6" t="s">
        <v>153</v>
      </c>
      <c r="H10" s="5" t="str">
        <f>"000066"</f>
        <v>000066</v>
      </c>
      <c r="I10" s="4">
        <v>42567</v>
      </c>
      <c r="J10" s="5" t="str">
        <f>"000"</f>
        <v>000</v>
      </c>
      <c r="K10" s="4">
        <v>56</v>
      </c>
      <c r="L10" s="5" t="str">
        <f>"000203"</f>
        <v>000203</v>
      </c>
      <c r="M10" s="4">
        <v>42637</v>
      </c>
      <c r="N10" s="5">
        <v>15</v>
      </c>
      <c r="O10" s="5" t="str">
        <f>"002396"</f>
        <v>002396</v>
      </c>
      <c r="P10" s="4">
        <v>43262</v>
      </c>
      <c r="Q10" s="7">
        <v>1</v>
      </c>
      <c r="R10" s="7">
        <v>0.121</v>
      </c>
      <c r="S10" s="7">
        <v>0.879</v>
      </c>
      <c r="T10" s="5">
        <v>90</v>
      </c>
      <c r="U10" s="4">
        <v>43269</v>
      </c>
      <c r="V10" s="5">
        <v>9845239239</v>
      </c>
      <c r="W10" s="6" t="s">
        <v>152</v>
      </c>
      <c r="X10" s="5" t="s">
        <v>54</v>
      </c>
      <c r="Y10" s="6" t="s">
        <v>53</v>
      </c>
      <c r="Z10" s="5" t="s">
        <v>69</v>
      </c>
      <c r="AA10" s="6" t="s">
        <v>68</v>
      </c>
      <c r="AB10" s="7">
        <v>0.01</v>
      </c>
      <c r="AD10" s="8"/>
      <c r="AF10" s="8"/>
      <c r="AG10" s="8"/>
    </row>
    <row r="11" spans="1:33" x14ac:dyDescent="0.2">
      <c r="A11" s="12">
        <v>2880</v>
      </c>
      <c r="B11" s="13" t="s">
        <v>31</v>
      </c>
      <c r="C11" s="13">
        <v>43283</v>
      </c>
      <c r="D11" s="5">
        <v>110</v>
      </c>
      <c r="E11" s="6" t="s">
        <v>62</v>
      </c>
      <c r="F11" s="5" t="s">
        <v>151</v>
      </c>
      <c r="G11" s="6" t="s">
        <v>150</v>
      </c>
      <c r="H11" s="5" t="str">
        <f>"000010"</f>
        <v>000010</v>
      </c>
      <c r="I11" s="4">
        <v>42458</v>
      </c>
      <c r="J11" s="5" t="str">
        <f>"000050"</f>
        <v>000050</v>
      </c>
      <c r="K11" s="4">
        <v>42826</v>
      </c>
      <c r="L11" s="5" t="str">
        <f>"000050"</f>
        <v>000050</v>
      </c>
      <c r="M11" s="4">
        <v>42781</v>
      </c>
      <c r="N11" s="5">
        <v>17</v>
      </c>
      <c r="O11" s="5" t="str">
        <f>"003171"</f>
        <v>003171</v>
      </c>
      <c r="P11" s="4">
        <v>43280</v>
      </c>
      <c r="Q11" s="7">
        <v>8.3430199999999992</v>
      </c>
      <c r="R11" s="7">
        <v>0.61395</v>
      </c>
      <c r="S11" s="7">
        <v>7.7290700000000001</v>
      </c>
      <c r="T11" s="5">
        <v>107</v>
      </c>
      <c r="U11" s="4">
        <v>43283</v>
      </c>
      <c r="V11" s="5">
        <v>9980227609</v>
      </c>
      <c r="W11" s="6" t="s">
        <v>149</v>
      </c>
      <c r="X11" s="5" t="s">
        <v>148</v>
      </c>
      <c r="Y11" s="6" t="s">
        <v>147</v>
      </c>
      <c r="Z11" s="5" t="s">
        <v>81</v>
      </c>
      <c r="AA11" s="6" t="s">
        <v>80</v>
      </c>
      <c r="AB11" s="7">
        <v>8.3430199999999996E-2</v>
      </c>
      <c r="AD11" s="8"/>
      <c r="AF11" s="8"/>
      <c r="AG11" s="8"/>
    </row>
    <row r="12" spans="1:33" x14ac:dyDescent="0.2">
      <c r="A12" s="12">
        <v>3246</v>
      </c>
      <c r="B12" s="13" t="s">
        <v>31</v>
      </c>
      <c r="C12" s="13">
        <v>43293</v>
      </c>
      <c r="D12" s="5">
        <v>110</v>
      </c>
      <c r="E12" s="6" t="s">
        <v>62</v>
      </c>
      <c r="F12" s="5" t="s">
        <v>146</v>
      </c>
      <c r="G12" s="6" t="s">
        <v>145</v>
      </c>
      <c r="H12" s="5" t="str">
        <f>"000018"</f>
        <v>000018</v>
      </c>
      <c r="I12" s="4">
        <v>43243</v>
      </c>
      <c r="J12" s="5" t="str">
        <f>"000008"</f>
        <v>000008</v>
      </c>
      <c r="K12" s="4">
        <v>43273</v>
      </c>
      <c r="L12" s="5" t="str">
        <f>"000031"</f>
        <v>000031</v>
      </c>
      <c r="M12" s="4">
        <v>43273</v>
      </c>
      <c r="N12" s="5">
        <v>18</v>
      </c>
      <c r="O12" s="5" t="str">
        <f>"003561"</f>
        <v>003561</v>
      </c>
      <c r="P12" s="4">
        <v>43292</v>
      </c>
      <c r="Q12" s="7">
        <v>49.455170000000003</v>
      </c>
      <c r="R12" s="7">
        <v>5.7368100000000002</v>
      </c>
      <c r="S12" s="7">
        <v>43.718359999999997</v>
      </c>
      <c r="T12" s="5">
        <v>122</v>
      </c>
      <c r="U12" s="4">
        <v>43293</v>
      </c>
      <c r="V12" s="5">
        <v>9448032450</v>
      </c>
      <c r="W12" s="6" t="s">
        <v>44</v>
      </c>
      <c r="X12" s="5" t="s">
        <v>41</v>
      </c>
      <c r="Y12" s="6" t="s">
        <v>40</v>
      </c>
      <c r="Z12" s="5" t="s">
        <v>58</v>
      </c>
      <c r="AA12" s="6" t="s">
        <v>57</v>
      </c>
      <c r="AB12" s="7">
        <v>0.49455170000000004</v>
      </c>
      <c r="AD12" s="8"/>
      <c r="AF12" s="8"/>
      <c r="AG12" s="8"/>
    </row>
    <row r="13" spans="1:33" x14ac:dyDescent="0.2">
      <c r="A13" s="12">
        <v>3543</v>
      </c>
      <c r="B13" s="13" t="s">
        <v>31</v>
      </c>
      <c r="C13" s="13">
        <v>43299</v>
      </c>
      <c r="D13" s="5">
        <v>110</v>
      </c>
      <c r="E13" s="6" t="s">
        <v>62</v>
      </c>
      <c r="F13" s="5" t="s">
        <v>144</v>
      </c>
      <c r="G13" s="6" t="s">
        <v>143</v>
      </c>
      <c r="H13" s="5" t="str">
        <f>"000059"</f>
        <v>000059</v>
      </c>
      <c r="I13" s="4">
        <v>42947</v>
      </c>
      <c r="J13" s="5" t="str">
        <f>"000052"</f>
        <v>000052</v>
      </c>
      <c r="K13" s="4">
        <v>43041</v>
      </c>
      <c r="L13" s="5" t="str">
        <f>"000041"</f>
        <v>000041</v>
      </c>
      <c r="M13" s="4">
        <v>43041</v>
      </c>
      <c r="N13" s="5">
        <v>17</v>
      </c>
      <c r="O13" s="5" t="str">
        <f>"003515"</f>
        <v>003515</v>
      </c>
      <c r="P13" s="4">
        <v>43291</v>
      </c>
      <c r="Q13" s="7">
        <v>1.88608</v>
      </c>
      <c r="R13" s="7">
        <v>9.672E-2</v>
      </c>
      <c r="S13" s="7">
        <v>1.7893600000000001</v>
      </c>
      <c r="T13" s="5">
        <v>127</v>
      </c>
      <c r="U13" s="4">
        <v>43299</v>
      </c>
      <c r="V13" s="5">
        <v>8904148945</v>
      </c>
      <c r="W13" s="6" t="s">
        <v>74</v>
      </c>
      <c r="X13" s="5" t="s">
        <v>127</v>
      </c>
      <c r="Y13" s="6" t="s">
        <v>126</v>
      </c>
      <c r="Z13" s="5" t="s">
        <v>69</v>
      </c>
      <c r="AA13" s="6" t="s">
        <v>68</v>
      </c>
      <c r="AB13" s="7">
        <v>1.88608E-2</v>
      </c>
      <c r="AD13" s="8"/>
      <c r="AF13" s="8"/>
      <c r="AG13" s="8"/>
    </row>
    <row r="14" spans="1:33" x14ac:dyDescent="0.2">
      <c r="A14" s="12">
        <v>3544</v>
      </c>
      <c r="B14" s="13" t="s">
        <v>31</v>
      </c>
      <c r="C14" s="13">
        <v>43299</v>
      </c>
      <c r="D14" s="5">
        <v>110</v>
      </c>
      <c r="E14" s="6" t="s">
        <v>62</v>
      </c>
      <c r="F14" s="5" t="s">
        <v>142</v>
      </c>
      <c r="G14" s="6" t="s">
        <v>141</v>
      </c>
      <c r="H14" s="5" t="str">
        <f>"000025"</f>
        <v>000025</v>
      </c>
      <c r="I14" s="4">
        <v>42443</v>
      </c>
      <c r="J14" s="5" t="str">
        <f>"000115"</f>
        <v>000115</v>
      </c>
      <c r="K14" s="4">
        <v>43337</v>
      </c>
      <c r="L14" s="5" t="str">
        <f>"000115"</f>
        <v>000115</v>
      </c>
      <c r="M14" s="4">
        <v>43337</v>
      </c>
      <c r="N14" s="5">
        <v>15</v>
      </c>
      <c r="O14" s="5" t="str">
        <f>""</f>
        <v/>
      </c>
      <c r="P14" s="4"/>
      <c r="Q14" s="7">
        <v>19.66686</v>
      </c>
      <c r="R14" s="7">
        <v>2.6751499999999999</v>
      </c>
      <c r="S14" s="7">
        <v>16.991710000000001</v>
      </c>
      <c r="T14" s="5">
        <v>127</v>
      </c>
      <c r="U14" s="4">
        <v>43299</v>
      </c>
      <c r="V14" s="5">
        <v>9845239239</v>
      </c>
      <c r="W14" s="6" t="s">
        <v>140</v>
      </c>
      <c r="X14" s="5" t="s">
        <v>54</v>
      </c>
      <c r="Y14" s="6" t="s">
        <v>53</v>
      </c>
      <c r="Z14" s="5" t="s">
        <v>69</v>
      </c>
      <c r="AA14" s="6" t="s">
        <v>68</v>
      </c>
      <c r="AB14" s="7">
        <v>0.1966686</v>
      </c>
      <c r="AD14" s="8"/>
      <c r="AF14" s="8"/>
      <c r="AG14" s="8"/>
    </row>
    <row r="15" spans="1:33" x14ac:dyDescent="0.2">
      <c r="A15" s="12">
        <v>3753</v>
      </c>
      <c r="B15" s="13" t="s">
        <v>31</v>
      </c>
      <c r="C15" s="13">
        <v>43301</v>
      </c>
      <c r="D15" s="5">
        <v>110</v>
      </c>
      <c r="E15" s="6" t="s">
        <v>62</v>
      </c>
      <c r="F15" s="5" t="s">
        <v>139</v>
      </c>
      <c r="G15" s="6" t="s">
        <v>138</v>
      </c>
      <c r="H15" s="5" t="str">
        <f>"000057"</f>
        <v>000057</v>
      </c>
      <c r="I15" s="4">
        <v>42947</v>
      </c>
      <c r="J15" s="5" t="str">
        <f>"000102"</f>
        <v>000102</v>
      </c>
      <c r="K15" s="4">
        <v>43318</v>
      </c>
      <c r="L15" s="5" t="str">
        <f>"000102"</f>
        <v>000102</v>
      </c>
      <c r="M15" s="4">
        <v>43318</v>
      </c>
      <c r="N15" s="5">
        <v>17</v>
      </c>
      <c r="O15" s="5" t="str">
        <f>""</f>
        <v/>
      </c>
      <c r="P15" s="4"/>
      <c r="Q15" s="7">
        <v>2.78132</v>
      </c>
      <c r="R15" s="7">
        <v>0.16736999999999999</v>
      </c>
      <c r="S15" s="7">
        <v>2.61395</v>
      </c>
      <c r="T15" s="5">
        <v>134</v>
      </c>
      <c r="U15" s="4">
        <v>43301</v>
      </c>
      <c r="V15" s="5">
        <v>9901801661</v>
      </c>
      <c r="W15" s="6" t="s">
        <v>137</v>
      </c>
      <c r="X15" s="5" t="s">
        <v>54</v>
      </c>
      <c r="Y15" s="6" t="s">
        <v>53</v>
      </c>
      <c r="Z15" s="5" t="s">
        <v>69</v>
      </c>
      <c r="AA15" s="6" t="s">
        <v>68</v>
      </c>
      <c r="AB15" s="7">
        <v>2.78132E-2</v>
      </c>
      <c r="AD15" s="8"/>
      <c r="AF15" s="8"/>
      <c r="AG15" s="8"/>
    </row>
    <row r="16" spans="1:33" x14ac:dyDescent="0.2">
      <c r="A16" s="12">
        <v>3754</v>
      </c>
      <c r="B16" s="13" t="s">
        <v>31</v>
      </c>
      <c r="C16" s="13">
        <v>43301</v>
      </c>
      <c r="D16" s="5">
        <v>110</v>
      </c>
      <c r="E16" s="6" t="s">
        <v>62</v>
      </c>
      <c r="F16" s="5" t="s">
        <v>133</v>
      </c>
      <c r="G16" s="6" t="s">
        <v>132</v>
      </c>
      <c r="H16" s="5" t="str">
        <f>"000068"</f>
        <v>000068</v>
      </c>
      <c r="I16" s="4">
        <v>42947</v>
      </c>
      <c r="J16" s="5" t="str">
        <f>"000171"</f>
        <v>000171</v>
      </c>
      <c r="K16" s="4">
        <v>43147</v>
      </c>
      <c r="L16" s="5" t="str">
        <f>"000160"</f>
        <v>000160</v>
      </c>
      <c r="M16" s="4">
        <v>43147</v>
      </c>
      <c r="N16" s="5">
        <v>16</v>
      </c>
      <c r="O16" s="5" t="str">
        <f>"004387"</f>
        <v>004387</v>
      </c>
      <c r="P16" s="4">
        <v>43306</v>
      </c>
      <c r="Q16" s="7">
        <v>0.16789999999999999</v>
      </c>
      <c r="R16" s="7">
        <v>1.23E-2</v>
      </c>
      <c r="S16" s="7">
        <v>0.15559999999999999</v>
      </c>
      <c r="T16" s="5">
        <v>134</v>
      </c>
      <c r="U16" s="4">
        <v>43301</v>
      </c>
      <c r="V16" s="5">
        <v>9448537899</v>
      </c>
      <c r="W16" s="6" t="s">
        <v>131</v>
      </c>
      <c r="X16" s="5" t="s">
        <v>54</v>
      </c>
      <c r="Y16" s="6" t="s">
        <v>53</v>
      </c>
      <c r="Z16" s="5" t="s">
        <v>69</v>
      </c>
      <c r="AA16" s="6" t="s">
        <v>68</v>
      </c>
      <c r="AB16" s="7">
        <v>1.6789999999999999E-3</v>
      </c>
      <c r="AD16" s="8"/>
      <c r="AF16" s="8"/>
      <c r="AG16" s="8"/>
    </row>
    <row r="17" spans="1:33" x14ac:dyDescent="0.2">
      <c r="A17" s="12">
        <v>3755</v>
      </c>
      <c r="B17" s="13" t="s">
        <v>31</v>
      </c>
      <c r="C17" s="13">
        <v>43301</v>
      </c>
      <c r="D17" s="5">
        <v>110</v>
      </c>
      <c r="E17" s="6" t="s">
        <v>62</v>
      </c>
      <c r="F17" s="5" t="s">
        <v>136</v>
      </c>
      <c r="G17" s="6" t="s">
        <v>135</v>
      </c>
      <c r="H17" s="5" t="str">
        <f>"000067"</f>
        <v>000067</v>
      </c>
      <c r="I17" s="4">
        <v>42947</v>
      </c>
      <c r="J17" s="5" t="str">
        <f>"000116"</f>
        <v>000116</v>
      </c>
      <c r="K17" s="4">
        <v>43337</v>
      </c>
      <c r="L17" s="5" t="str">
        <f>"000116"</f>
        <v>000116</v>
      </c>
      <c r="M17" s="4">
        <v>43337</v>
      </c>
      <c r="N17" s="5">
        <v>16</v>
      </c>
      <c r="O17" s="5" t="str">
        <f>""</f>
        <v/>
      </c>
      <c r="P17" s="4"/>
      <c r="Q17" s="7">
        <v>4.0546199999999999</v>
      </c>
      <c r="R17" s="7">
        <v>0.42998999999999998</v>
      </c>
      <c r="S17" s="7">
        <v>3.6246299999999998</v>
      </c>
      <c r="T17" s="5">
        <v>134</v>
      </c>
      <c r="U17" s="4">
        <v>43301</v>
      </c>
      <c r="V17" s="5">
        <v>9845239239</v>
      </c>
      <c r="W17" s="6" t="s">
        <v>134</v>
      </c>
      <c r="X17" s="5" t="s">
        <v>32</v>
      </c>
      <c r="Y17" s="6" t="s">
        <v>33</v>
      </c>
      <c r="Z17" s="5" t="s">
        <v>69</v>
      </c>
      <c r="AA17" s="6" t="s">
        <v>68</v>
      </c>
      <c r="AB17" s="7">
        <v>4.0546199999999998E-2</v>
      </c>
      <c r="AD17" s="8"/>
      <c r="AF17" s="8"/>
      <c r="AG17" s="8"/>
    </row>
    <row r="18" spans="1:33" x14ac:dyDescent="0.2">
      <c r="A18" s="12">
        <v>3756</v>
      </c>
      <c r="B18" s="13" t="s">
        <v>31</v>
      </c>
      <c r="C18" s="13">
        <v>43301</v>
      </c>
      <c r="D18" s="5">
        <v>110</v>
      </c>
      <c r="E18" s="6" t="s">
        <v>62</v>
      </c>
      <c r="F18" s="5" t="s">
        <v>136</v>
      </c>
      <c r="G18" s="6" t="s">
        <v>135</v>
      </c>
      <c r="H18" s="5" t="str">
        <f>"000067"</f>
        <v>000067</v>
      </c>
      <c r="I18" s="4">
        <v>42947</v>
      </c>
      <c r="J18" s="5" t="str">
        <f>"000116"</f>
        <v>000116</v>
      </c>
      <c r="K18" s="4">
        <v>43337</v>
      </c>
      <c r="L18" s="5" t="str">
        <f>"000116"</f>
        <v>000116</v>
      </c>
      <c r="M18" s="4">
        <v>43337</v>
      </c>
      <c r="N18" s="5">
        <v>16</v>
      </c>
      <c r="O18" s="5" t="str">
        <f>""</f>
        <v/>
      </c>
      <c r="P18" s="4"/>
      <c r="Q18" s="7">
        <v>8.1092499999999994</v>
      </c>
      <c r="R18" s="7">
        <v>0.67649000000000004</v>
      </c>
      <c r="S18" s="7">
        <v>7.43276</v>
      </c>
      <c r="T18" s="5">
        <v>134</v>
      </c>
      <c r="U18" s="4">
        <v>43301</v>
      </c>
      <c r="V18" s="5">
        <v>9845239239</v>
      </c>
      <c r="W18" s="6" t="s">
        <v>134</v>
      </c>
      <c r="X18" s="5" t="s">
        <v>32</v>
      </c>
      <c r="Y18" s="6" t="s">
        <v>33</v>
      </c>
      <c r="Z18" s="5" t="s">
        <v>69</v>
      </c>
      <c r="AA18" s="6" t="s">
        <v>68</v>
      </c>
      <c r="AB18" s="7">
        <v>8.1092499999999998E-2</v>
      </c>
      <c r="AD18" s="8"/>
      <c r="AF18" s="8"/>
      <c r="AG18" s="8"/>
    </row>
    <row r="19" spans="1:33" x14ac:dyDescent="0.2">
      <c r="A19" s="12">
        <v>4123</v>
      </c>
      <c r="B19" s="13" t="s">
        <v>31</v>
      </c>
      <c r="C19" s="13">
        <v>43308</v>
      </c>
      <c r="D19" s="5">
        <v>110</v>
      </c>
      <c r="E19" s="6" t="s">
        <v>62</v>
      </c>
      <c r="F19" s="5" t="s">
        <v>133</v>
      </c>
      <c r="G19" s="6" t="s">
        <v>132</v>
      </c>
      <c r="H19" s="5" t="str">
        <f>"000068"</f>
        <v>000068</v>
      </c>
      <c r="I19" s="4">
        <v>42947</v>
      </c>
      <c r="J19" s="5" t="str">
        <f>"000171"</f>
        <v>000171</v>
      </c>
      <c r="K19" s="4">
        <v>43147</v>
      </c>
      <c r="L19" s="5" t="str">
        <f>"000160"</f>
        <v>000160</v>
      </c>
      <c r="M19" s="4">
        <v>43147</v>
      </c>
      <c r="N19" s="5">
        <v>16</v>
      </c>
      <c r="O19" s="5" t="str">
        <f>"004387"</f>
        <v>004387</v>
      </c>
      <c r="P19" s="4">
        <v>43306</v>
      </c>
      <c r="Q19" s="7">
        <v>2.4416000000000002</v>
      </c>
      <c r="R19" s="7">
        <v>0.12484000000000001</v>
      </c>
      <c r="S19" s="7">
        <v>2.3167599999999999</v>
      </c>
      <c r="T19" s="5">
        <v>146</v>
      </c>
      <c r="U19" s="4">
        <v>43308</v>
      </c>
      <c r="V19" s="5">
        <v>9448537899</v>
      </c>
      <c r="W19" s="6" t="s">
        <v>131</v>
      </c>
      <c r="X19" s="5" t="s">
        <v>54</v>
      </c>
      <c r="Y19" s="6" t="s">
        <v>53</v>
      </c>
      <c r="Z19" s="5" t="s">
        <v>69</v>
      </c>
      <c r="AA19" s="6" t="s">
        <v>68</v>
      </c>
      <c r="AB19" s="7">
        <v>2.4416000000000004E-2</v>
      </c>
      <c r="AD19" s="8"/>
      <c r="AF19" s="8"/>
      <c r="AG19" s="8"/>
    </row>
    <row r="20" spans="1:33" x14ac:dyDescent="0.2">
      <c r="A20" s="12">
        <v>4124</v>
      </c>
      <c r="B20" s="13" t="s">
        <v>31</v>
      </c>
      <c r="C20" s="13">
        <v>43308</v>
      </c>
      <c r="D20" s="5">
        <v>110</v>
      </c>
      <c r="E20" s="6" t="s">
        <v>62</v>
      </c>
      <c r="F20" s="5" t="s">
        <v>130</v>
      </c>
      <c r="G20" s="6" t="s">
        <v>129</v>
      </c>
      <c r="H20" s="5" t="str">
        <f>"26"</f>
        <v>26</v>
      </c>
      <c r="I20" s="4">
        <v>42522</v>
      </c>
      <c r="J20" s="5" t="str">
        <f>"000001"</f>
        <v>000001</v>
      </c>
      <c r="K20" s="4">
        <v>42926</v>
      </c>
      <c r="L20" s="5" t="str">
        <f>"000079"</f>
        <v>000079</v>
      </c>
      <c r="M20" s="4">
        <v>42914</v>
      </c>
      <c r="N20" s="5">
        <v>15</v>
      </c>
      <c r="O20" s="5" t="str">
        <f>"004451"</f>
        <v>004451</v>
      </c>
      <c r="P20" s="4">
        <v>43307</v>
      </c>
      <c r="Q20" s="7">
        <v>1.9942800000000001</v>
      </c>
      <c r="R20" s="7">
        <v>0.2515</v>
      </c>
      <c r="S20" s="7">
        <v>1.74278</v>
      </c>
      <c r="T20" s="5">
        <v>146</v>
      </c>
      <c r="U20" s="4">
        <v>43308</v>
      </c>
      <c r="V20" s="5">
        <v>9448537899</v>
      </c>
      <c r="W20" s="6" t="s">
        <v>128</v>
      </c>
      <c r="X20" s="5" t="s">
        <v>127</v>
      </c>
      <c r="Y20" s="6" t="s">
        <v>126</v>
      </c>
      <c r="Z20" s="5" t="s">
        <v>69</v>
      </c>
      <c r="AA20" s="6" t="s">
        <v>68</v>
      </c>
      <c r="AB20" s="7">
        <v>1.99428E-2</v>
      </c>
      <c r="AD20" s="8"/>
      <c r="AF20" s="8"/>
      <c r="AG20" s="8"/>
    </row>
    <row r="21" spans="1:33" x14ac:dyDescent="0.2">
      <c r="A21" s="12">
        <v>4300</v>
      </c>
      <c r="B21" s="13" t="s">
        <v>28</v>
      </c>
      <c r="C21" s="13">
        <v>43315</v>
      </c>
      <c r="D21" s="5">
        <v>110</v>
      </c>
      <c r="E21" s="6" t="s">
        <v>62</v>
      </c>
      <c r="F21" s="5" t="s">
        <v>125</v>
      </c>
      <c r="G21" s="6" t="s">
        <v>124</v>
      </c>
      <c r="H21" s="5" t="str">
        <f>"000006"</f>
        <v>000006</v>
      </c>
      <c r="I21" s="4">
        <v>42964</v>
      </c>
      <c r="J21" s="5" t="str">
        <f>"000059"</f>
        <v>000059</v>
      </c>
      <c r="K21" s="4">
        <v>42592</v>
      </c>
      <c r="L21" s="5" t="str">
        <f>"000029"</f>
        <v>000029</v>
      </c>
      <c r="M21" s="4">
        <v>42612</v>
      </c>
      <c r="N21" s="5">
        <v>16</v>
      </c>
      <c r="O21" s="5" t="str">
        <f>"004520"</f>
        <v>004520</v>
      </c>
      <c r="P21" s="4">
        <v>43309</v>
      </c>
      <c r="Q21" s="7">
        <v>14.83216</v>
      </c>
      <c r="R21" s="7">
        <v>1.81924</v>
      </c>
      <c r="S21" s="7">
        <v>13.012919999999999</v>
      </c>
      <c r="T21" s="5">
        <v>152</v>
      </c>
      <c r="U21" s="4">
        <v>43315</v>
      </c>
      <c r="V21" s="5">
        <v>9854568959</v>
      </c>
      <c r="W21" s="6" t="s">
        <v>106</v>
      </c>
      <c r="X21" s="5" t="s">
        <v>29</v>
      </c>
      <c r="Y21" s="6" t="s">
        <v>30</v>
      </c>
      <c r="Z21" s="5" t="s">
        <v>58</v>
      </c>
      <c r="AA21" s="6" t="s">
        <v>57</v>
      </c>
      <c r="AB21" s="7">
        <v>0.1483216</v>
      </c>
      <c r="AD21" s="8"/>
      <c r="AF21" s="8"/>
      <c r="AG21" s="8"/>
    </row>
    <row r="22" spans="1:33" x14ac:dyDescent="0.2">
      <c r="A22" s="12">
        <v>4346</v>
      </c>
      <c r="B22" s="13" t="s">
        <v>28</v>
      </c>
      <c r="C22" s="13">
        <v>43316</v>
      </c>
      <c r="D22" s="5">
        <v>110</v>
      </c>
      <c r="E22" s="6" t="s">
        <v>62</v>
      </c>
      <c r="F22" s="5" t="s">
        <v>123</v>
      </c>
      <c r="G22" s="6" t="s">
        <v>122</v>
      </c>
      <c r="H22" s="5" t="str">
        <f>"000069"</f>
        <v>000069</v>
      </c>
      <c r="I22" s="4">
        <v>43307</v>
      </c>
      <c r="J22" s="5" t="str">
        <f>"000039"</f>
        <v>000039</v>
      </c>
      <c r="K22" s="4">
        <v>43307</v>
      </c>
      <c r="L22" s="5" t="str">
        <f>"000064"</f>
        <v>000064</v>
      </c>
      <c r="M22" s="4">
        <v>43307</v>
      </c>
      <c r="N22" s="5">
        <v>18</v>
      </c>
      <c r="O22" s="5" t="str">
        <f>"004736"</f>
        <v>004736</v>
      </c>
      <c r="P22" s="4">
        <v>43314</v>
      </c>
      <c r="Q22" s="7">
        <v>24.242999999999999</v>
      </c>
      <c r="R22" s="7">
        <v>0.55500000000000005</v>
      </c>
      <c r="S22" s="7">
        <v>23.687999999999999</v>
      </c>
      <c r="T22" s="5">
        <v>155</v>
      </c>
      <c r="U22" s="4">
        <v>43316</v>
      </c>
      <c r="V22" s="5">
        <v>9856235659</v>
      </c>
      <c r="W22" s="6" t="s">
        <v>121</v>
      </c>
      <c r="X22" s="5" t="s">
        <v>41</v>
      </c>
      <c r="Y22" s="6" t="s">
        <v>40</v>
      </c>
      <c r="Z22" s="5" t="s">
        <v>58</v>
      </c>
      <c r="AA22" s="6" t="s">
        <v>57</v>
      </c>
      <c r="AB22" s="7">
        <v>0.24242999999999998</v>
      </c>
      <c r="AD22" s="8"/>
      <c r="AF22" s="8"/>
      <c r="AG22" s="8"/>
    </row>
    <row r="23" spans="1:33" x14ac:dyDescent="0.2">
      <c r="A23" s="12">
        <v>4525</v>
      </c>
      <c r="B23" s="13" t="s">
        <v>28</v>
      </c>
      <c r="C23" s="13">
        <v>43318</v>
      </c>
      <c r="D23" s="5">
        <v>110</v>
      </c>
      <c r="E23" s="6" t="s">
        <v>62</v>
      </c>
      <c r="F23" s="5" t="s">
        <v>120</v>
      </c>
      <c r="G23" s="6" t="s">
        <v>119</v>
      </c>
      <c r="H23" s="5" t="str">
        <f>"000229"</f>
        <v>000229</v>
      </c>
      <c r="I23" s="4">
        <v>42472</v>
      </c>
      <c r="J23" s="5" t="str">
        <f>"000162"</f>
        <v>000162</v>
      </c>
      <c r="K23" s="4">
        <v>42564</v>
      </c>
      <c r="L23" s="5" t="str">
        <f>"000162"</f>
        <v>000162</v>
      </c>
      <c r="M23" s="4">
        <v>42886</v>
      </c>
      <c r="N23" s="5">
        <v>13</v>
      </c>
      <c r="O23" s="5" t="str">
        <f>"004838"</f>
        <v>004838</v>
      </c>
      <c r="P23" s="4">
        <v>43315</v>
      </c>
      <c r="Q23" s="7">
        <v>14.76745</v>
      </c>
      <c r="R23" s="7">
        <v>1.7869200000000001</v>
      </c>
      <c r="S23" s="7">
        <v>12.98053</v>
      </c>
      <c r="T23" s="5">
        <v>160</v>
      </c>
      <c r="U23" s="4">
        <v>43318</v>
      </c>
      <c r="V23" s="5">
        <v>9964929025</v>
      </c>
      <c r="W23" s="6" t="s">
        <v>44</v>
      </c>
      <c r="X23" s="5" t="s">
        <v>118</v>
      </c>
      <c r="Y23" s="6" t="s">
        <v>117</v>
      </c>
      <c r="Z23" s="5" t="s">
        <v>58</v>
      </c>
      <c r="AA23" s="6" t="s">
        <v>57</v>
      </c>
      <c r="AB23" s="7">
        <v>0.14767450000000001</v>
      </c>
      <c r="AD23" s="8"/>
      <c r="AF23" s="8"/>
      <c r="AG23" s="8"/>
    </row>
    <row r="24" spans="1:33" x14ac:dyDescent="0.2">
      <c r="A24" s="12">
        <v>4850</v>
      </c>
      <c r="B24" s="13" t="s">
        <v>28</v>
      </c>
      <c r="C24" s="13">
        <v>43326</v>
      </c>
      <c r="D24" s="5">
        <v>110</v>
      </c>
      <c r="E24" s="6" t="s">
        <v>62</v>
      </c>
      <c r="F24" s="5" t="s">
        <v>116</v>
      </c>
      <c r="G24" s="6" t="s">
        <v>115</v>
      </c>
      <c r="H24" s="5" t="str">
        <f>"000231"</f>
        <v>000231</v>
      </c>
      <c r="I24" s="4">
        <v>42059</v>
      </c>
      <c r="J24" s="5" t="str">
        <f>"000064"</f>
        <v>000064</v>
      </c>
      <c r="K24" s="4">
        <v>42460</v>
      </c>
      <c r="L24" s="5" t="str">
        <f>"000195"</f>
        <v>000195</v>
      </c>
      <c r="M24" s="4">
        <v>42381</v>
      </c>
      <c r="N24" s="5">
        <v>15</v>
      </c>
      <c r="O24" s="5" t="str">
        <f>"004959"</f>
        <v>004959</v>
      </c>
      <c r="P24" s="4">
        <v>43319</v>
      </c>
      <c r="Q24" s="7">
        <v>10.484819999999999</v>
      </c>
      <c r="R24" s="7">
        <v>1.04576</v>
      </c>
      <c r="S24" s="7">
        <v>9.4390599999999996</v>
      </c>
      <c r="T24" s="5">
        <v>169</v>
      </c>
      <c r="U24" s="4">
        <v>43326</v>
      </c>
      <c r="V24" s="5">
        <v>9035119922</v>
      </c>
      <c r="W24" s="6" t="s">
        <v>114</v>
      </c>
      <c r="X24" s="5" t="s">
        <v>29</v>
      </c>
      <c r="Y24" s="6" t="s">
        <v>30</v>
      </c>
      <c r="Z24" s="5" t="s">
        <v>58</v>
      </c>
      <c r="AA24" s="6" t="s">
        <v>57</v>
      </c>
      <c r="AB24" s="7">
        <v>0.10484819999999999</v>
      </c>
      <c r="AD24" s="8"/>
      <c r="AF24" s="8"/>
      <c r="AG24" s="8"/>
    </row>
    <row r="25" spans="1:33" x14ac:dyDescent="0.2">
      <c r="A25" s="12">
        <v>4851</v>
      </c>
      <c r="B25" s="13" t="s">
        <v>28</v>
      </c>
      <c r="C25" s="13">
        <v>43326</v>
      </c>
      <c r="D25" s="5">
        <v>110</v>
      </c>
      <c r="E25" s="6" t="s">
        <v>62</v>
      </c>
      <c r="F25" s="5" t="s">
        <v>113</v>
      </c>
      <c r="G25" s="6" t="s">
        <v>112</v>
      </c>
      <c r="H25" s="5" t="str">
        <f>"000234"</f>
        <v>000234</v>
      </c>
      <c r="I25" s="4">
        <v>42059</v>
      </c>
      <c r="J25" s="5" t="str">
        <f>"000063"</f>
        <v>000063</v>
      </c>
      <c r="K25" s="4">
        <v>42460</v>
      </c>
      <c r="L25" s="5" t="str">
        <f>"000197"</f>
        <v>000197</v>
      </c>
      <c r="M25" s="4">
        <v>42381</v>
      </c>
      <c r="N25" s="5">
        <v>15</v>
      </c>
      <c r="O25" s="5" t="str">
        <f>"004960"</f>
        <v>004960</v>
      </c>
      <c r="P25" s="4">
        <v>43319</v>
      </c>
      <c r="Q25" s="7">
        <v>10.49372</v>
      </c>
      <c r="R25" s="7">
        <v>1.0322899999999999</v>
      </c>
      <c r="S25" s="7">
        <v>9.46143</v>
      </c>
      <c r="T25" s="5">
        <v>169</v>
      </c>
      <c r="U25" s="4">
        <v>43326</v>
      </c>
      <c r="V25" s="5">
        <v>9035119922</v>
      </c>
      <c r="W25" s="6" t="s">
        <v>111</v>
      </c>
      <c r="X25" s="5" t="s">
        <v>29</v>
      </c>
      <c r="Y25" s="6" t="s">
        <v>30</v>
      </c>
      <c r="Z25" s="5" t="s">
        <v>58</v>
      </c>
      <c r="AA25" s="6" t="s">
        <v>57</v>
      </c>
      <c r="AB25" s="7">
        <v>0.10493719999999999</v>
      </c>
      <c r="AD25" s="8"/>
      <c r="AF25" s="8"/>
      <c r="AG25" s="8"/>
    </row>
    <row r="26" spans="1:33" x14ac:dyDescent="0.2">
      <c r="A26" s="12">
        <v>4852</v>
      </c>
      <c r="B26" s="13" t="s">
        <v>28</v>
      </c>
      <c r="C26" s="13">
        <v>43326</v>
      </c>
      <c r="D26" s="5">
        <v>110</v>
      </c>
      <c r="E26" s="6" t="s">
        <v>62</v>
      </c>
      <c r="F26" s="5" t="s">
        <v>110</v>
      </c>
      <c r="G26" s="6" t="s">
        <v>109</v>
      </c>
      <c r="H26" s="5" t="str">
        <f>"000199"</f>
        <v>000199</v>
      </c>
      <c r="I26" s="4">
        <v>42044</v>
      </c>
      <c r="J26" s="5" t="str">
        <f>"000001"</f>
        <v>000001</v>
      </c>
      <c r="K26" s="4">
        <v>42460</v>
      </c>
      <c r="L26" s="5" t="str">
        <f>"000096"</f>
        <v>000096</v>
      </c>
      <c r="M26" s="4">
        <v>42563</v>
      </c>
      <c r="N26" s="5">
        <v>14</v>
      </c>
      <c r="O26" s="5" t="str">
        <f>"004902"</f>
        <v>004902</v>
      </c>
      <c r="P26" s="4">
        <v>43318</v>
      </c>
      <c r="Q26" s="7">
        <v>29.12546</v>
      </c>
      <c r="R26" s="7">
        <v>4.3451000000000004</v>
      </c>
      <c r="S26" s="7">
        <v>24.780360000000002</v>
      </c>
      <c r="T26" s="5">
        <v>170</v>
      </c>
      <c r="U26" s="4">
        <v>43326</v>
      </c>
      <c r="V26" s="5">
        <v>9986492284</v>
      </c>
      <c r="W26" s="6" t="s">
        <v>44</v>
      </c>
      <c r="X26" s="5" t="s">
        <v>56</v>
      </c>
      <c r="Y26" s="6" t="s">
        <v>55</v>
      </c>
      <c r="Z26" s="5" t="s">
        <v>58</v>
      </c>
      <c r="AA26" s="6" t="s">
        <v>57</v>
      </c>
      <c r="AB26" s="7">
        <v>0.29125460000000003</v>
      </c>
      <c r="AD26" s="8"/>
      <c r="AF26" s="8"/>
      <c r="AG26" s="8"/>
    </row>
    <row r="27" spans="1:33" x14ac:dyDescent="0.2">
      <c r="A27" s="12">
        <v>4853</v>
      </c>
      <c r="B27" s="13" t="s">
        <v>28</v>
      </c>
      <c r="C27" s="13">
        <v>43326</v>
      </c>
      <c r="D27" s="5">
        <v>110</v>
      </c>
      <c r="E27" s="6" t="s">
        <v>62</v>
      </c>
      <c r="F27" s="5" t="s">
        <v>108</v>
      </c>
      <c r="G27" s="6" t="s">
        <v>107</v>
      </c>
      <c r="H27" s="5" t="str">
        <f>"000007"</f>
        <v>000007</v>
      </c>
      <c r="I27" s="4">
        <v>42964</v>
      </c>
      <c r="J27" s="5" t="str">
        <f>"000060"</f>
        <v>000060</v>
      </c>
      <c r="K27" s="4">
        <v>42592</v>
      </c>
      <c r="L27" s="5" t="str">
        <f>"000116"</f>
        <v>000116</v>
      </c>
      <c r="M27" s="4">
        <v>42612</v>
      </c>
      <c r="N27" s="5">
        <v>16</v>
      </c>
      <c r="O27" s="5" t="str">
        <f>"004989"</f>
        <v>004989</v>
      </c>
      <c r="P27" s="4">
        <v>43320</v>
      </c>
      <c r="Q27" s="7">
        <v>14.82474</v>
      </c>
      <c r="R27" s="7">
        <v>1.7198800000000001</v>
      </c>
      <c r="S27" s="7">
        <v>13.10486</v>
      </c>
      <c r="T27" s="5">
        <v>170</v>
      </c>
      <c r="U27" s="4">
        <v>43326</v>
      </c>
      <c r="V27" s="5">
        <v>9856598598</v>
      </c>
      <c r="W27" s="6" t="s">
        <v>106</v>
      </c>
      <c r="X27" s="5" t="s">
        <v>29</v>
      </c>
      <c r="Y27" s="6" t="s">
        <v>30</v>
      </c>
      <c r="Z27" s="5" t="s">
        <v>58</v>
      </c>
      <c r="AA27" s="6" t="s">
        <v>57</v>
      </c>
      <c r="AB27" s="7">
        <v>0.1482474</v>
      </c>
      <c r="AD27" s="8"/>
      <c r="AF27" s="8"/>
      <c r="AG27" s="8"/>
    </row>
    <row r="28" spans="1:33" x14ac:dyDescent="0.2">
      <c r="A28" s="12">
        <v>4854</v>
      </c>
      <c r="B28" s="13" t="s">
        <v>28</v>
      </c>
      <c r="C28" s="13">
        <v>43326</v>
      </c>
      <c r="D28" s="5">
        <v>110</v>
      </c>
      <c r="E28" s="6" t="s">
        <v>62</v>
      </c>
      <c r="F28" s="5" t="s">
        <v>105</v>
      </c>
      <c r="G28" s="6" t="s">
        <v>104</v>
      </c>
      <c r="H28" s="5" t="str">
        <f>"000001"</f>
        <v>000001</v>
      </c>
      <c r="I28" s="4">
        <v>42948</v>
      </c>
      <c r="J28" s="5" t="str">
        <f>"000006"</f>
        <v>000006</v>
      </c>
      <c r="K28" s="4">
        <v>42948</v>
      </c>
      <c r="L28" s="5" t="str">
        <f>"000007"</f>
        <v>000007</v>
      </c>
      <c r="M28" s="4">
        <v>42948</v>
      </c>
      <c r="N28" s="5">
        <v>17</v>
      </c>
      <c r="O28" s="5" t="str">
        <f>"005095"</f>
        <v>005095</v>
      </c>
      <c r="P28" s="4">
        <v>43322</v>
      </c>
      <c r="Q28" s="7">
        <v>11.094889999999999</v>
      </c>
      <c r="R28" s="7">
        <v>0.68710000000000004</v>
      </c>
      <c r="S28" s="7">
        <v>10.40779</v>
      </c>
      <c r="T28" s="5">
        <v>171</v>
      </c>
      <c r="U28" s="4">
        <v>43326</v>
      </c>
      <c r="V28" s="5">
        <v>9845754665</v>
      </c>
      <c r="W28" s="6" t="s">
        <v>103</v>
      </c>
      <c r="X28" s="5" t="s">
        <v>102</v>
      </c>
      <c r="Y28" s="6" t="s">
        <v>101</v>
      </c>
      <c r="Z28" s="5" t="s">
        <v>81</v>
      </c>
      <c r="AA28" s="6" t="s">
        <v>80</v>
      </c>
      <c r="AB28" s="7">
        <v>0.11094889999999999</v>
      </c>
      <c r="AD28" s="8"/>
      <c r="AF28" s="8"/>
      <c r="AG28" s="8"/>
    </row>
    <row r="29" spans="1:33" x14ac:dyDescent="0.2">
      <c r="A29" s="12">
        <v>4980</v>
      </c>
      <c r="B29" s="13" t="s">
        <v>28</v>
      </c>
      <c r="C29" s="13">
        <v>43330</v>
      </c>
      <c r="D29" s="5">
        <v>110</v>
      </c>
      <c r="E29" s="6" t="s">
        <v>62</v>
      </c>
      <c r="F29" s="5" t="s">
        <v>100</v>
      </c>
      <c r="G29" s="6" t="s">
        <v>99</v>
      </c>
      <c r="H29" s="5" t="str">
        <f>"000070"</f>
        <v>000070</v>
      </c>
      <c r="I29" s="4">
        <v>43307</v>
      </c>
      <c r="J29" s="5" t="str">
        <f>"000040"</f>
        <v>000040</v>
      </c>
      <c r="K29" s="4">
        <v>43308</v>
      </c>
      <c r="L29" s="5" t="str">
        <f>"000067"</f>
        <v>000067</v>
      </c>
      <c r="M29" s="4">
        <v>43312</v>
      </c>
      <c r="N29" s="5">
        <v>17</v>
      </c>
      <c r="O29" s="5" t="str">
        <f>"005103"</f>
        <v>005103</v>
      </c>
      <c r="P29" s="4">
        <v>43325</v>
      </c>
      <c r="Q29" s="7">
        <v>1.49211</v>
      </c>
      <c r="R29" s="7">
        <v>0.1215</v>
      </c>
      <c r="S29" s="7">
        <v>1.3706100000000001</v>
      </c>
      <c r="T29" s="5">
        <v>173</v>
      </c>
      <c r="U29" s="4">
        <v>43330</v>
      </c>
      <c r="V29" s="5">
        <v>9856235650</v>
      </c>
      <c r="W29" s="6" t="s">
        <v>44</v>
      </c>
      <c r="X29" s="5" t="s">
        <v>36</v>
      </c>
      <c r="Y29" s="6" t="s">
        <v>37</v>
      </c>
      <c r="Z29" s="5" t="s">
        <v>58</v>
      </c>
      <c r="AA29" s="6" t="s">
        <v>57</v>
      </c>
      <c r="AB29" s="7">
        <v>1.49211E-2</v>
      </c>
      <c r="AD29" s="8"/>
      <c r="AF29" s="8"/>
      <c r="AG29" s="8"/>
    </row>
    <row r="30" spans="1:33" x14ac:dyDescent="0.2">
      <c r="A30" s="12">
        <v>5150</v>
      </c>
      <c r="B30" s="13" t="s">
        <v>35</v>
      </c>
      <c r="C30" s="13">
        <v>43344</v>
      </c>
      <c r="D30" s="5">
        <v>110</v>
      </c>
      <c r="E30" s="6" t="s">
        <v>62</v>
      </c>
      <c r="F30" s="5" t="s">
        <v>98</v>
      </c>
      <c r="G30" s="6" t="s">
        <v>97</v>
      </c>
      <c r="H30" s="5" t="str">
        <f>"000182"</f>
        <v>000182</v>
      </c>
      <c r="I30" s="4">
        <v>43116</v>
      </c>
      <c r="J30" s="5" t="str">
        <f>"000047"</f>
        <v>000047</v>
      </c>
      <c r="K30" s="4">
        <v>43124</v>
      </c>
      <c r="L30" s="5" t="str">
        <f>"000252"</f>
        <v>000252</v>
      </c>
      <c r="M30" s="4">
        <v>43129</v>
      </c>
      <c r="N30" s="5">
        <v>17</v>
      </c>
      <c r="O30" s="5" t="str">
        <f>"005413"</f>
        <v>005413</v>
      </c>
      <c r="P30" s="4">
        <v>43340</v>
      </c>
      <c r="Q30" s="7">
        <v>19.76193</v>
      </c>
      <c r="R30" s="7">
        <v>2.0161600000000002</v>
      </c>
      <c r="S30" s="7">
        <v>17.74577</v>
      </c>
      <c r="T30" s="5">
        <v>185</v>
      </c>
      <c r="U30" s="4">
        <v>43344</v>
      </c>
      <c r="V30" s="5">
        <v>9341285087</v>
      </c>
      <c r="W30" s="6" t="s">
        <v>96</v>
      </c>
      <c r="X30" s="5" t="s">
        <v>29</v>
      </c>
      <c r="Y30" s="6" t="s">
        <v>30</v>
      </c>
      <c r="Z30" s="5" t="s">
        <v>58</v>
      </c>
      <c r="AA30" s="6" t="s">
        <v>57</v>
      </c>
      <c r="AB30" s="7">
        <f>Q30/100</f>
        <v>0.1976193</v>
      </c>
      <c r="AD30" s="8"/>
      <c r="AF30" s="8"/>
      <c r="AG30" s="8"/>
    </row>
    <row r="31" spans="1:33" x14ac:dyDescent="0.2">
      <c r="A31" s="12">
        <v>5279</v>
      </c>
      <c r="B31" s="13" t="s">
        <v>35</v>
      </c>
      <c r="C31" s="13">
        <v>43346</v>
      </c>
      <c r="D31" s="5">
        <v>110</v>
      </c>
      <c r="E31" s="6" t="s">
        <v>62</v>
      </c>
      <c r="F31" s="5" t="s">
        <v>95</v>
      </c>
      <c r="G31" s="6" t="s">
        <v>94</v>
      </c>
      <c r="H31" s="5" t="str">
        <f>"000071"</f>
        <v>000071</v>
      </c>
      <c r="I31" s="4">
        <v>43307</v>
      </c>
      <c r="J31" s="5" t="str">
        <f>"000042"</f>
        <v>000042</v>
      </c>
      <c r="K31" s="4">
        <v>43311</v>
      </c>
      <c r="L31" s="5" t="str">
        <f>"000068"</f>
        <v>000068</v>
      </c>
      <c r="M31" s="4">
        <v>43312</v>
      </c>
      <c r="N31" s="5">
        <v>18</v>
      </c>
      <c r="O31" s="5" t="str">
        <f>"005567"</f>
        <v>005567</v>
      </c>
      <c r="P31" s="4">
        <v>43342</v>
      </c>
      <c r="Q31" s="7">
        <v>19.955100000000002</v>
      </c>
      <c r="R31" s="7">
        <v>1.9148000000000001</v>
      </c>
      <c r="S31" s="7">
        <v>18.040299999999998</v>
      </c>
      <c r="T31" s="5">
        <v>192</v>
      </c>
      <c r="U31" s="4">
        <v>43346</v>
      </c>
      <c r="V31" s="5">
        <v>9856565985</v>
      </c>
      <c r="W31" s="6" t="s">
        <v>44</v>
      </c>
      <c r="X31" s="5" t="s">
        <v>41</v>
      </c>
      <c r="Y31" s="6" t="s">
        <v>40</v>
      </c>
      <c r="Z31" s="5" t="s">
        <v>58</v>
      </c>
      <c r="AA31" s="6" t="s">
        <v>57</v>
      </c>
      <c r="AB31" s="7">
        <f>Q31/100</f>
        <v>0.19955100000000001</v>
      </c>
      <c r="AD31" s="8"/>
      <c r="AF31" s="8"/>
      <c r="AG31" s="8"/>
    </row>
    <row r="32" spans="1:33" x14ac:dyDescent="0.2">
      <c r="A32" s="12">
        <v>5473</v>
      </c>
      <c r="B32" s="13" t="s">
        <v>35</v>
      </c>
      <c r="C32" s="13">
        <v>43357</v>
      </c>
      <c r="D32" s="5">
        <v>110</v>
      </c>
      <c r="E32" s="6" t="s">
        <v>62</v>
      </c>
      <c r="F32" s="5" t="s">
        <v>93</v>
      </c>
      <c r="G32" s="6" t="s">
        <v>92</v>
      </c>
      <c r="H32" s="5" t="str">
        <f>"000246"</f>
        <v>000246</v>
      </c>
      <c r="I32" s="4">
        <v>42472</v>
      </c>
      <c r="J32" s="5" t="str">
        <f>"000025"</f>
        <v>000025</v>
      </c>
      <c r="K32" s="4">
        <v>42916</v>
      </c>
      <c r="L32" s="5" t="str">
        <f>"000163"</f>
        <v>000163</v>
      </c>
      <c r="M32" s="4">
        <v>42886</v>
      </c>
      <c r="N32" s="5">
        <v>13</v>
      </c>
      <c r="O32" s="5" t="str">
        <f>"005674"</f>
        <v>005674</v>
      </c>
      <c r="P32" s="4">
        <v>43350</v>
      </c>
      <c r="Q32" s="7">
        <v>14.76122</v>
      </c>
      <c r="R32" s="7">
        <v>1.7862499999999999</v>
      </c>
      <c r="S32" s="7">
        <v>12.974970000000001</v>
      </c>
      <c r="T32" s="5">
        <v>204</v>
      </c>
      <c r="U32" s="4">
        <v>43357</v>
      </c>
      <c r="V32" s="5">
        <v>9964929025</v>
      </c>
      <c r="W32" s="6" t="s">
        <v>44</v>
      </c>
      <c r="X32" s="5" t="s">
        <v>91</v>
      </c>
      <c r="Y32" s="6" t="s">
        <v>90</v>
      </c>
      <c r="Z32" s="5" t="s">
        <v>58</v>
      </c>
      <c r="AA32" s="6" t="s">
        <v>57</v>
      </c>
      <c r="AB32" s="7">
        <f>Q32/100</f>
        <v>0.1476122</v>
      </c>
      <c r="AD32" s="8"/>
      <c r="AF32" s="8"/>
      <c r="AG32" s="8"/>
    </row>
    <row r="33" spans="1:33" x14ac:dyDescent="0.2">
      <c r="A33" s="12">
        <v>5692</v>
      </c>
      <c r="B33" s="13" t="s">
        <v>35</v>
      </c>
      <c r="C33" s="13">
        <v>43370</v>
      </c>
      <c r="D33" s="5">
        <v>110</v>
      </c>
      <c r="E33" s="6" t="s">
        <v>62</v>
      </c>
      <c r="F33" s="5" t="s">
        <v>89</v>
      </c>
      <c r="G33" s="6" t="s">
        <v>88</v>
      </c>
      <c r="H33" s="5" t="str">
        <f>"000061"</f>
        <v>000061</v>
      </c>
      <c r="I33" s="4">
        <v>42460</v>
      </c>
      <c r="J33" s="5" t="str">
        <f>"000048"</f>
        <v>000048</v>
      </c>
      <c r="K33" s="4">
        <v>42873</v>
      </c>
      <c r="L33" s="5" t="str">
        <f>"000084"</f>
        <v>000084</v>
      </c>
      <c r="M33" s="4">
        <v>42563</v>
      </c>
      <c r="N33" s="5">
        <v>16</v>
      </c>
      <c r="O33" s="5" t="str">
        <f>"005784"</f>
        <v>005784</v>
      </c>
      <c r="P33" s="4">
        <v>43360</v>
      </c>
      <c r="Q33" s="7">
        <v>6.9755099999999999</v>
      </c>
      <c r="R33" s="7">
        <v>0.49530000000000002</v>
      </c>
      <c r="S33" s="7">
        <v>6.4802099999999996</v>
      </c>
      <c r="T33" s="5">
        <v>216</v>
      </c>
      <c r="U33" s="4">
        <v>43370</v>
      </c>
      <c r="V33" s="5">
        <v>9591830959</v>
      </c>
      <c r="W33" s="6" t="s">
        <v>87</v>
      </c>
      <c r="X33" s="5" t="s">
        <v>49</v>
      </c>
      <c r="Y33" s="6" t="s">
        <v>48</v>
      </c>
      <c r="Z33" s="5" t="s">
        <v>58</v>
      </c>
      <c r="AA33" s="6" t="s">
        <v>57</v>
      </c>
      <c r="AB33" s="7">
        <f>Q33/100</f>
        <v>6.97551E-2</v>
      </c>
      <c r="AD33" s="8"/>
      <c r="AF33" s="8"/>
      <c r="AG33" s="8"/>
    </row>
    <row r="34" spans="1:33" x14ac:dyDescent="0.2">
      <c r="A34" s="12">
        <v>6569</v>
      </c>
      <c r="B34" s="13" t="s">
        <v>39</v>
      </c>
      <c r="C34" s="13">
        <v>43389</v>
      </c>
      <c r="D34" s="5">
        <v>110</v>
      </c>
      <c r="E34" s="6" t="s">
        <v>62</v>
      </c>
      <c r="F34" s="5" t="s">
        <v>86</v>
      </c>
      <c r="G34" s="6" t="s">
        <v>85</v>
      </c>
      <c r="H34" s="5" t="str">
        <f>"000001"</f>
        <v>000001</v>
      </c>
      <c r="I34" s="4">
        <v>42494</v>
      </c>
      <c r="J34" s="5" t="str">
        <f>"000047"</f>
        <v>000047</v>
      </c>
      <c r="K34" s="4">
        <v>42632</v>
      </c>
      <c r="L34" s="5" t="str">
        <f>"000047"</f>
        <v>000047</v>
      </c>
      <c r="M34" s="4">
        <v>42632</v>
      </c>
      <c r="N34" s="5">
        <v>16</v>
      </c>
      <c r="O34" s="5" t="str">
        <f>"007255"</f>
        <v>007255</v>
      </c>
      <c r="P34" s="4">
        <v>42780</v>
      </c>
      <c r="Q34" s="7">
        <v>101.86150000000001</v>
      </c>
      <c r="R34" s="7">
        <v>5.1949500000000004</v>
      </c>
      <c r="S34" s="7">
        <v>96.666550000000001</v>
      </c>
      <c r="T34" s="5">
        <v>240</v>
      </c>
      <c r="U34" s="4">
        <v>43389</v>
      </c>
      <c r="V34" s="5">
        <v>9880128224</v>
      </c>
      <c r="W34" s="6" t="s">
        <v>84</v>
      </c>
      <c r="X34" s="5" t="s">
        <v>83</v>
      </c>
      <c r="Y34" s="6" t="s">
        <v>82</v>
      </c>
      <c r="Z34" s="5" t="s">
        <v>81</v>
      </c>
      <c r="AA34" s="6" t="s">
        <v>80</v>
      </c>
      <c r="AB34" s="7">
        <f>Q34/100</f>
        <v>1.018615</v>
      </c>
      <c r="AD34" s="8"/>
      <c r="AF34" s="8"/>
      <c r="AG34" s="8"/>
    </row>
    <row r="35" spans="1:33" x14ac:dyDescent="0.2">
      <c r="A35" s="12">
        <v>6570</v>
      </c>
      <c r="B35" s="13" t="s">
        <v>39</v>
      </c>
      <c r="C35" s="13">
        <v>43389</v>
      </c>
      <c r="D35" s="5">
        <v>110</v>
      </c>
      <c r="E35" s="6" t="s">
        <v>62</v>
      </c>
      <c r="F35" s="5" t="s">
        <v>79</v>
      </c>
      <c r="G35" s="6" t="s">
        <v>78</v>
      </c>
      <c r="H35" s="5" t="str">
        <f>"000098"</f>
        <v>000098</v>
      </c>
      <c r="I35" s="4">
        <v>42993</v>
      </c>
      <c r="J35" s="5" t="str">
        <f>"000117"</f>
        <v>000117</v>
      </c>
      <c r="K35" s="4">
        <v>42875</v>
      </c>
      <c r="L35" s="5" t="str">
        <f>"000028"</f>
        <v>000028</v>
      </c>
      <c r="M35" s="4">
        <v>42880</v>
      </c>
      <c r="N35" s="5">
        <v>16</v>
      </c>
      <c r="O35" s="5" t="str">
        <f>"006564"</f>
        <v>006564</v>
      </c>
      <c r="P35" s="4">
        <v>43383</v>
      </c>
      <c r="Q35" s="7">
        <v>10.241239999999999</v>
      </c>
      <c r="R35" s="7">
        <v>1.33955</v>
      </c>
      <c r="S35" s="7">
        <v>8.9016900000000003</v>
      </c>
      <c r="T35" s="5">
        <v>243</v>
      </c>
      <c r="U35" s="4">
        <v>43389</v>
      </c>
      <c r="V35" s="5">
        <v>9845829575</v>
      </c>
      <c r="W35" s="6" t="s">
        <v>77</v>
      </c>
      <c r="X35" s="5" t="s">
        <v>29</v>
      </c>
      <c r="Y35" s="6" t="s">
        <v>30</v>
      </c>
      <c r="Z35" s="5" t="s">
        <v>58</v>
      </c>
      <c r="AA35" s="6" t="s">
        <v>57</v>
      </c>
      <c r="AB35" s="7">
        <f>Q35/100</f>
        <v>0.1024124</v>
      </c>
      <c r="AD35" s="8"/>
      <c r="AF35" s="8"/>
      <c r="AG35" s="8"/>
    </row>
    <row r="36" spans="1:33" x14ac:dyDescent="0.2">
      <c r="A36" s="12">
        <v>7011</v>
      </c>
      <c r="B36" s="13" t="s">
        <v>39</v>
      </c>
      <c r="C36" s="13">
        <v>43403</v>
      </c>
      <c r="D36" s="5">
        <v>110</v>
      </c>
      <c r="E36" s="6" t="s">
        <v>62</v>
      </c>
      <c r="F36" s="5" t="s">
        <v>76</v>
      </c>
      <c r="G36" s="6" t="s">
        <v>75</v>
      </c>
      <c r="H36" s="5" t="str">
        <f>"000044"</f>
        <v>000044</v>
      </c>
      <c r="I36" s="4">
        <v>42947</v>
      </c>
      <c r="J36" s="5" t="str">
        <f>"000047"</f>
        <v>000047</v>
      </c>
      <c r="K36" s="4">
        <v>43020</v>
      </c>
      <c r="L36" s="5" t="str">
        <f>"000036"</f>
        <v>000036</v>
      </c>
      <c r="M36" s="4">
        <v>43020</v>
      </c>
      <c r="N36" s="5">
        <v>17</v>
      </c>
      <c r="O36" s="5" t="str">
        <f>"006966"</f>
        <v>006966</v>
      </c>
      <c r="P36" s="4">
        <v>43399</v>
      </c>
      <c r="Q36" s="7">
        <v>1.73577</v>
      </c>
      <c r="R36" s="7">
        <v>8.9120000000000005E-2</v>
      </c>
      <c r="S36" s="7">
        <v>1.6466499999999999</v>
      </c>
      <c r="T36" s="5">
        <v>253</v>
      </c>
      <c r="U36" s="4">
        <v>43403</v>
      </c>
      <c r="V36" s="5">
        <v>8904148945</v>
      </c>
      <c r="W36" s="6" t="s">
        <v>74</v>
      </c>
      <c r="X36" s="5" t="s">
        <v>73</v>
      </c>
      <c r="Y36" s="6" t="s">
        <v>72</v>
      </c>
      <c r="Z36" s="5" t="s">
        <v>69</v>
      </c>
      <c r="AA36" s="6" t="s">
        <v>68</v>
      </c>
      <c r="AB36" s="7">
        <f>Q36/100</f>
        <v>1.73577E-2</v>
      </c>
      <c r="AD36" s="8"/>
      <c r="AF36" s="8"/>
      <c r="AG36" s="8"/>
    </row>
    <row r="37" spans="1:33" x14ac:dyDescent="0.2">
      <c r="A37" s="12">
        <v>7154</v>
      </c>
      <c r="B37" s="13" t="s">
        <v>50</v>
      </c>
      <c r="C37" s="13">
        <v>43418</v>
      </c>
      <c r="D37" s="5">
        <v>110</v>
      </c>
      <c r="E37" s="6" t="s">
        <v>62</v>
      </c>
      <c r="F37" s="5" t="s">
        <v>71</v>
      </c>
      <c r="G37" s="6" t="s">
        <v>70</v>
      </c>
      <c r="H37" s="5" t="str">
        <f>"000114"</f>
        <v>000114</v>
      </c>
      <c r="I37" s="4">
        <v>42765</v>
      </c>
      <c r="J37" s="5" t="str">
        <f>"000013"</f>
        <v>000013</v>
      </c>
      <c r="K37" s="4">
        <v>42888</v>
      </c>
      <c r="L37" s="5" t="str">
        <f>"000059"</f>
        <v>000059</v>
      </c>
      <c r="M37" s="4">
        <v>42891</v>
      </c>
      <c r="N37" s="5">
        <v>17</v>
      </c>
      <c r="O37" s="5" t="str">
        <f>"007136"</f>
        <v>007136</v>
      </c>
      <c r="P37" s="4">
        <v>43403</v>
      </c>
      <c r="Q37" s="7">
        <v>9.9693000000000005</v>
      </c>
      <c r="R37" s="7">
        <v>1.4823</v>
      </c>
      <c r="S37" s="7">
        <v>8.4870000000000001</v>
      </c>
      <c r="T37" s="5">
        <v>261</v>
      </c>
      <c r="U37" s="4">
        <v>43418</v>
      </c>
      <c r="V37" s="5">
        <v>8904148945</v>
      </c>
      <c r="W37" s="6" t="s">
        <v>43</v>
      </c>
      <c r="X37" s="5" t="s">
        <v>52</v>
      </c>
      <c r="Y37" s="6" t="s">
        <v>51</v>
      </c>
      <c r="Z37" s="5" t="s">
        <v>69</v>
      </c>
      <c r="AA37" s="6" t="s">
        <v>68</v>
      </c>
      <c r="AB37" s="7">
        <f>Q37/100</f>
        <v>9.9693000000000004E-2</v>
      </c>
      <c r="AD37" s="8"/>
      <c r="AF37" s="8"/>
      <c r="AG37" s="8"/>
    </row>
    <row r="38" spans="1:33" x14ac:dyDescent="0.2">
      <c r="A38" s="12">
        <v>7760</v>
      </c>
      <c r="B38" s="13" t="s">
        <v>38</v>
      </c>
      <c r="C38" s="13">
        <v>43448</v>
      </c>
      <c r="D38" s="5">
        <v>110</v>
      </c>
      <c r="E38" s="6" t="s">
        <v>62</v>
      </c>
      <c r="F38" s="5" t="s">
        <v>67</v>
      </c>
      <c r="G38" s="6" t="s">
        <v>66</v>
      </c>
      <c r="H38" s="5" t="str">
        <f>"000014"</f>
        <v>000014</v>
      </c>
      <c r="I38" s="4">
        <v>43200</v>
      </c>
      <c r="J38" s="5" t="str">
        <f>"000110"</f>
        <v>000110</v>
      </c>
      <c r="K38" s="4">
        <v>43414</v>
      </c>
      <c r="L38" s="5" t="str">
        <f>"000163"</f>
        <v>000163</v>
      </c>
      <c r="M38" s="4">
        <v>43418</v>
      </c>
      <c r="N38" s="5">
        <v>17</v>
      </c>
      <c r="O38" s="5" t="str">
        <f>"007958"</f>
        <v>007958</v>
      </c>
      <c r="P38" s="4">
        <v>43447</v>
      </c>
      <c r="Q38" s="7">
        <v>12.83</v>
      </c>
      <c r="R38" s="7">
        <v>1.476</v>
      </c>
      <c r="S38" s="7">
        <v>11.353999999999999</v>
      </c>
      <c r="T38" s="5">
        <v>290</v>
      </c>
      <c r="U38" s="4">
        <v>43448</v>
      </c>
      <c r="V38" s="5">
        <v>9856232659</v>
      </c>
      <c r="W38" s="6" t="s">
        <v>65</v>
      </c>
      <c r="X38" s="5" t="s">
        <v>36</v>
      </c>
      <c r="Y38" s="6" t="s">
        <v>37</v>
      </c>
      <c r="Z38" s="5" t="s">
        <v>58</v>
      </c>
      <c r="AA38" s="6" t="s">
        <v>57</v>
      </c>
      <c r="AB38" s="7">
        <f>Q38/100</f>
        <v>0.1283</v>
      </c>
      <c r="AD38" s="8"/>
      <c r="AF38" s="8"/>
      <c r="AG38" s="8"/>
    </row>
    <row r="39" spans="1:33" x14ac:dyDescent="0.2">
      <c r="A39" s="12">
        <v>7906</v>
      </c>
      <c r="B39" s="13" t="s">
        <v>38</v>
      </c>
      <c r="C39" s="13">
        <v>43454</v>
      </c>
      <c r="D39" s="5">
        <v>110</v>
      </c>
      <c r="E39" s="6" t="s">
        <v>62</v>
      </c>
      <c r="F39" s="5" t="s">
        <v>64</v>
      </c>
      <c r="G39" s="6" t="s">
        <v>63</v>
      </c>
      <c r="H39" s="5" t="str">
        <f>"000202"</f>
        <v>000202</v>
      </c>
      <c r="I39" s="4">
        <v>43146</v>
      </c>
      <c r="J39" s="5" t="str">
        <f>"000054"</f>
        <v>000054</v>
      </c>
      <c r="K39" s="4">
        <v>43147</v>
      </c>
      <c r="L39" s="5" t="str">
        <f>"000261"</f>
        <v>000261</v>
      </c>
      <c r="M39" s="4">
        <v>43154</v>
      </c>
      <c r="N39" s="5">
        <v>17</v>
      </c>
      <c r="O39" s="5" t="str">
        <f>"007930"</f>
        <v>007930</v>
      </c>
      <c r="P39" s="4">
        <v>43447</v>
      </c>
      <c r="Q39" s="7">
        <v>14.93206</v>
      </c>
      <c r="R39" s="7">
        <v>1.6576</v>
      </c>
      <c r="S39" s="7">
        <v>13.274459999999999</v>
      </c>
      <c r="T39" s="5">
        <v>298</v>
      </c>
      <c r="U39" s="4">
        <v>43454</v>
      </c>
      <c r="V39" s="5">
        <v>9148515184</v>
      </c>
      <c r="W39" s="6" t="s">
        <v>44</v>
      </c>
      <c r="X39" s="5" t="s">
        <v>46</v>
      </c>
      <c r="Y39" s="6" t="s">
        <v>45</v>
      </c>
      <c r="Z39" s="5" t="s">
        <v>58</v>
      </c>
      <c r="AA39" s="6" t="s">
        <v>57</v>
      </c>
      <c r="AB39" s="7">
        <f>Q39/100</f>
        <v>0.1493206</v>
      </c>
      <c r="AD39" s="8"/>
      <c r="AF39" s="8"/>
      <c r="AG39" s="8"/>
    </row>
    <row r="40" spans="1:33" x14ac:dyDescent="0.2">
      <c r="A40" s="12">
        <v>8035</v>
      </c>
      <c r="B40" s="13" t="s">
        <v>38</v>
      </c>
      <c r="C40" s="13">
        <v>43455</v>
      </c>
      <c r="D40" s="5">
        <v>110</v>
      </c>
      <c r="E40" s="6" t="s">
        <v>62</v>
      </c>
      <c r="F40" s="5" t="s">
        <v>61</v>
      </c>
      <c r="G40" s="6" t="s">
        <v>60</v>
      </c>
      <c r="H40" s="5" t="str">
        <f>"000097"</f>
        <v>000097</v>
      </c>
      <c r="I40" s="4">
        <v>42993</v>
      </c>
      <c r="J40" s="5" t="str">
        <f>"000122"</f>
        <v>000122</v>
      </c>
      <c r="K40" s="4">
        <v>42886</v>
      </c>
      <c r="L40" s="5" t="str">
        <f>"000153"</f>
        <v>000153</v>
      </c>
      <c r="M40" s="4">
        <v>42886</v>
      </c>
      <c r="N40" s="5">
        <v>16</v>
      </c>
      <c r="O40" s="5" t="str">
        <f>"007825"</f>
        <v>007825</v>
      </c>
      <c r="P40" s="4">
        <v>43444</v>
      </c>
      <c r="Q40" s="7">
        <v>12.32633</v>
      </c>
      <c r="R40" s="7">
        <v>0.61634999999999995</v>
      </c>
      <c r="S40" s="7">
        <v>11.70998</v>
      </c>
      <c r="T40" s="5">
        <v>301</v>
      </c>
      <c r="U40" s="4">
        <v>43455</v>
      </c>
      <c r="V40" s="5">
        <v>9845829575</v>
      </c>
      <c r="W40" s="6" t="s">
        <v>59</v>
      </c>
      <c r="X40" s="5" t="s">
        <v>29</v>
      </c>
      <c r="Y40" s="6" t="s">
        <v>30</v>
      </c>
      <c r="Z40" s="5" t="s">
        <v>58</v>
      </c>
      <c r="AA40" s="6" t="s">
        <v>57</v>
      </c>
      <c r="AB40" s="7">
        <f>Q40/100</f>
        <v>0.12326330000000001</v>
      </c>
      <c r="AD40" s="8"/>
      <c r="AF40" s="8"/>
      <c r="AG40"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2019-01-08T05:01:28Z</dcterms:created>
  <dcterms:modified xsi:type="dcterms:W3CDTF">2019-01-17T07:38:41Z</dcterms:modified>
</cp:coreProperties>
</file>