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AB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</calcChain>
</file>

<file path=xl/sharedStrings.xml><?xml version="1.0" encoding="utf-8"?>
<sst xmlns="http://schemas.openxmlformats.org/spreadsheetml/2006/main" count="217" uniqueCount="113">
  <si>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</si>
  <si>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</si>
  <si>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</si>
  <si>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</si>
  <si>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</si>
  <si>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</si>
  <si>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</si>
  <si>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</si>
  <si>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</si>
  <si>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</si>
  <si>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</si>
  <si>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</si>
  <si>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</si>
  <si>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</si>
  <si>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</si>
  <si>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</si>
  <si>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</si>
  <si>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</si>
  <si>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</si>
  <si>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</si>
  <si>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</si>
  <si>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</si>
  <si>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</si>
  <si>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</si>
  <si>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</si>
  <si>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</si>
  <si>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</si>
  <si>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</si>
  <si>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</si>
  <si>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</si>
  <si>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</si>
  <si>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</si>
  <si>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</si>
  <si>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</si>
  <si>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</si>
  <si>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</si>
  <si>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</si>
  <si>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</si>
  <si>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</si>
  <si>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</si>
  <si>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</si>
  <si>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</si>
  <si>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>April</t>
  </si>
  <si>
    <t>KRIDL</t>
  </si>
  <si>
    <t>Water Supply New Areas</t>
  </si>
  <si>
    <t>P1802</t>
  </si>
  <si>
    <t>June</t>
  </si>
  <si>
    <t>November</t>
  </si>
  <si>
    <t>Nagarothana Works</t>
  </si>
  <si>
    <t>P3106</t>
  </si>
  <si>
    <t>M and R to Electrical Inst in BMP Buildings, Schools, M.Homes, Community Halls, Markets and Others</t>
  </si>
  <si>
    <t>P0294</t>
  </si>
  <si>
    <t>Development works for Bangalore City</t>
  </si>
  <si>
    <t>P2434</t>
  </si>
  <si>
    <t>14th Finance Commission Works - Providing Street Lights and Maintenance</t>
  </si>
  <si>
    <t>P3290</t>
  </si>
  <si>
    <t xml:space="preserve"> Chief Engineer SWD Central Zone</t>
  </si>
  <si>
    <t>ddo313</t>
  </si>
  <si>
    <t xml:space="preserve">KRIDL </t>
  </si>
  <si>
    <t xml:space="preserve"> Assistant Executive Engineer Electrical East Zone</t>
  </si>
  <si>
    <t>ddo089</t>
  </si>
  <si>
    <t>M/s.P.K.Enterprises</t>
  </si>
  <si>
    <t xml:space="preserve">M/s P.K Enterprises  </t>
  </si>
  <si>
    <t>M/s.KRIDL</t>
  </si>
  <si>
    <t xml:space="preserve"> Assistant Executive Engineer Shanthinagar East Zone</t>
  </si>
  <si>
    <t>ddo085</t>
  </si>
  <si>
    <t>S NARAYANA</t>
  </si>
  <si>
    <t xml:space="preserve">Technical Manager KRIDL </t>
  </si>
  <si>
    <t xml:space="preserve">M/s RBI Technical Services </t>
  </si>
  <si>
    <t>M/s Civil Experts Consultants and Testing Centre</t>
  </si>
  <si>
    <t>M RAMESH</t>
  </si>
  <si>
    <t>M/S. BANASHANKARI ELECTRICALS</t>
  </si>
  <si>
    <t>Annual Street light maintenance at ward no 116 and 117 Package-E23</t>
  </si>
  <si>
    <t>314-12-000023</t>
  </si>
  <si>
    <t>Technical Managaer KRIDL</t>
  </si>
  <si>
    <t>DRILLING OF BOREWELL AND PROVIDING WATER SUPPLY CONNECTION OF WATER SCARCITY AREA IN WARD NO 117 SHANTHINAGAR</t>
  </si>
  <si>
    <t>117-18-000005</t>
  </si>
  <si>
    <t>Shanthi Nagara</t>
  </si>
  <si>
    <t xml:space="preserve">Beautification around Indira Canteen in Ward No. 117 Shanthinagara  </t>
  </si>
  <si>
    <t>117-18-000035</t>
  </si>
  <si>
    <t>Providing Street lights and maintenance in ward no 117 Shanthinagara</t>
  </si>
  <si>
    <t>117-18-000011</t>
  </si>
  <si>
    <t>.Package-1 Comprehensive of development of roads and drains in ward no 111,116 and 117 in Shanthinagara Constituency (12 Works)</t>
  </si>
  <si>
    <t>117-17-000015</t>
  </si>
  <si>
    <t>K Damodar and Co.</t>
  </si>
  <si>
    <t>Development of secondary drain  tertiary drains in ward No 117 near BTS bus depot road, Kormangala valley, Shanthinagar Constituency</t>
  </si>
  <si>
    <t>117-18-000004</t>
  </si>
  <si>
    <t>Construction of Dry Waste collection centre at Behind ward office in ward no 117</t>
  </si>
  <si>
    <t>117-17-000019</t>
  </si>
  <si>
    <t>KRISHNEGOWDA M</t>
  </si>
  <si>
    <t>MAINTANANCE OF WARD BY ENGAGING PRIVATE LABOURS TRACTOR AND REMOVING OF DEBRIS</t>
  </si>
  <si>
    <t>117-14-000031</t>
  </si>
  <si>
    <t>Annual Maintenace electrical installations of BBMP buildings, schools, maternity homes, community halls coming under Shanthinagara Constitutency</t>
  </si>
  <si>
    <t>117-17-000013</t>
  </si>
  <si>
    <t>Providing of Automatic Timer switch, park lights LED Streets and other Accessories in ward no 117,89 and 111</t>
  </si>
  <si>
    <t>117-16-000022</t>
  </si>
  <si>
    <t>RECONSTRUCTION OF DRAIN AND ASPHALTING OF ROAD AT LAKSHMI ROAD 8TH CROSS IN WARD NO 117 SHANTHINAGAR</t>
  </si>
  <si>
    <t>117-16-000003</t>
  </si>
  <si>
    <t>M/s.Chaithanya Electricals</t>
  </si>
  <si>
    <t>PROVIDING OF STREET LIGHTS FITTINGS U G CABLE AND CONTROL SWITCHES IN WARD NO 117 OF SHANTHINAGARA</t>
  </si>
  <si>
    <t>117-13-000011</t>
  </si>
  <si>
    <t xml:space="preserve">B SURESH </t>
  </si>
  <si>
    <t>IMPROVEMENTS TO DRAIN AND ASPHALTING OF ROAD AT AGA ABDULLA STREET CURLEY STREET LENORADLANE AND SERPENTINE STREET IN WARD NO 117 SHANTHI NAGAR</t>
  </si>
  <si>
    <t>117-16-000001</t>
  </si>
  <si>
    <t xml:space="preserve">Asphalting and construction of drain at bride street Walker lane and Norris Road in ward no 117 shanthinagra </t>
  </si>
  <si>
    <t>117-14-000028</t>
  </si>
  <si>
    <t xml:space="preserve">Asphalting of roads and construction of drain at Bangiyappa garden and Lakshmi Road its surrounding area in ward no 117 shanthinagra </t>
  </si>
  <si>
    <t>117-14-000027</t>
  </si>
  <si>
    <t>RECONSTRUCTION OF DRAIN AT 2ND MAIN ROAD VINAYAKNAGARA AND ITS CROSS ROADS IN WARD NO 117 SHANTHINAGAR</t>
  </si>
  <si>
    <t>117-16-000002</t>
  </si>
  <si>
    <t xml:space="preserve">Providing and fixing of LED Street lights in Ward No 117 in Shanthinagar Division </t>
  </si>
  <si>
    <t>117-17-000017</t>
  </si>
  <si>
    <t>Package-1 Comprehensive of development of roads and drains in ward no 111,116 and 117 in Shanthinagara Constituency (12 Works)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</si>
</sst>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selection activeCell="A2" sqref="A2:XFD2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95</v>
      </c>
      <c r="B2" s="13" t="s">
        <v>42</v>
      </c>
      <c r="C2" s="13">
        <v>43194</v>
      </c>
      <c r="D2" s="5">
        <v>117</v>
      </c>
      <c r="E2" s="6" t="s">
        <v>77</v>
      </c>
      <c r="F2" s="5" t="s">
        <v>83</v>
      </c>
      <c r="G2" s="6" t="s">
        <v>112</v>
      </c>
      <c r="H2" s="5" t="str">
        <f>"000049"</f>
        <v>000049</v>
      </c>
      <c r="I2" s="4">
        <v>42896</v>
      </c>
      <c r="J2" s="5" t="str">
        <f>"000019"</f>
        <v>000019</v>
      </c>
      <c r="K2" s="4">
        <v>43075</v>
      </c>
      <c r="L2" s="5" t="str">
        <f>"000069"</f>
        <v>000069</v>
      </c>
      <c r="M2" s="4">
        <v>43075</v>
      </c>
      <c r="N2" s="5">
        <v>17</v>
      </c>
      <c r="O2" s="5" t="str">
        <f>"008761"</f>
        <v>008761</v>
      </c>
      <c r="P2" s="4">
        <v>43097</v>
      </c>
      <c r="Q2" s="7">
        <v>4.95</v>
      </c>
      <c r="R2" s="7">
        <v>0.495</v>
      </c>
      <c r="S2" s="7">
        <v>4.4550000000000001</v>
      </c>
      <c r="T2" s="5">
        <v>1</v>
      </c>
      <c r="U2" s="4">
        <v>43194</v>
      </c>
      <c r="V2" s="5">
        <v>8022975812</v>
      </c>
      <c r="W2" s="6" t="s">
        <v>69</v>
      </c>
      <c r="X2" s="5" t="s">
        <v>28</v>
      </c>
      <c r="Y2" s="6" t="s">
        <v>29</v>
      </c>
      <c r="Z2" s="5" t="s">
        <v>65</v>
      </c>
      <c r="AA2" s="6" t="s">
        <v>64</v>
      </c>
      <c r="AB2" s="7">
        <v>4.9500000000000002E-2</v>
      </c>
      <c r="AD2" s="8"/>
      <c r="AF2" s="8"/>
      <c r="AG2" s="8"/>
    </row>
    <row r="3" spans="1:33" x14ac:dyDescent="0.2">
      <c r="A3" s="12">
        <v>96</v>
      </c>
      <c r="B3" s="13" t="s">
        <v>42</v>
      </c>
      <c r="C3" s="13">
        <v>43194</v>
      </c>
      <c r="D3" s="5">
        <v>117</v>
      </c>
      <c r="E3" s="6" t="s">
        <v>77</v>
      </c>
      <c r="F3" s="5" t="s">
        <v>83</v>
      </c>
      <c r="G3" s="6" t="s">
        <v>112</v>
      </c>
      <c r="H3" s="5" t="str">
        <f>"000049"</f>
        <v>000049</v>
      </c>
      <c r="I3" s="4">
        <v>42896</v>
      </c>
      <c r="J3" s="5" t="str">
        <f>"000019"</f>
        <v>000019</v>
      </c>
      <c r="K3" s="4">
        <v>43075</v>
      </c>
      <c r="L3" s="5" t="str">
        <f>"000069"</f>
        <v>000069</v>
      </c>
      <c r="M3" s="4">
        <v>43075</v>
      </c>
      <c r="N3" s="5">
        <v>17</v>
      </c>
      <c r="O3" s="5" t="str">
        <f>"008761"</f>
        <v>008761</v>
      </c>
      <c r="P3" s="4">
        <v>43097</v>
      </c>
      <c r="Q3" s="7">
        <v>6.88</v>
      </c>
      <c r="R3" s="7">
        <v>0.68799999999999994</v>
      </c>
      <c r="S3" s="7">
        <v>6.1920000000000002</v>
      </c>
      <c r="T3" s="5">
        <v>1</v>
      </c>
      <c r="U3" s="4">
        <v>43194</v>
      </c>
      <c r="V3" s="5">
        <v>8022975812</v>
      </c>
      <c r="W3" s="6" t="s">
        <v>69</v>
      </c>
      <c r="X3" s="5" t="s">
        <v>28</v>
      </c>
      <c r="Y3" s="6" t="s">
        <v>29</v>
      </c>
      <c r="Z3" s="5" t="s">
        <v>65</v>
      </c>
      <c r="AA3" s="6" t="s">
        <v>64</v>
      </c>
      <c r="AB3" s="7">
        <v>6.88E-2</v>
      </c>
      <c r="AD3" s="8"/>
      <c r="AF3" s="8"/>
      <c r="AG3" s="8"/>
    </row>
    <row r="4" spans="1:33" x14ac:dyDescent="0.2">
      <c r="A4" s="12">
        <v>200</v>
      </c>
      <c r="B4" s="13" t="s">
        <v>42</v>
      </c>
      <c r="C4" s="13">
        <v>43195</v>
      </c>
      <c r="D4" s="5">
        <v>117</v>
      </c>
      <c r="E4" s="6" t="s">
        <v>77</v>
      </c>
      <c r="F4" s="5" t="s">
        <v>83</v>
      </c>
      <c r="G4" s="6" t="s">
        <v>112</v>
      </c>
      <c r="H4" s="5" t="str">
        <f>"000049"</f>
        <v>000049</v>
      </c>
      <c r="I4" s="4">
        <v>42896</v>
      </c>
      <c r="J4" s="5" t="str">
        <f>"000019"</f>
        <v>000019</v>
      </c>
      <c r="K4" s="4">
        <v>43075</v>
      </c>
      <c r="L4" s="5" t="str">
        <f>"000069"</f>
        <v>000069</v>
      </c>
      <c r="M4" s="4">
        <v>43075</v>
      </c>
      <c r="N4" s="5">
        <v>17</v>
      </c>
      <c r="O4" s="5" t="str">
        <f>"008761"</f>
        <v>008761</v>
      </c>
      <c r="P4" s="4">
        <v>43097</v>
      </c>
      <c r="Q4" s="7">
        <v>163.80866</v>
      </c>
      <c r="R4" s="7">
        <v>5.08005</v>
      </c>
      <c r="S4" s="7">
        <v>158.72861</v>
      </c>
      <c r="T4" s="5">
        <v>6</v>
      </c>
      <c r="U4" s="4">
        <v>43195</v>
      </c>
      <c r="V4" s="5">
        <v>8022975812</v>
      </c>
      <c r="W4" s="6" t="s">
        <v>70</v>
      </c>
      <c r="X4" s="5" t="s">
        <v>28</v>
      </c>
      <c r="Y4" s="6" t="s">
        <v>29</v>
      </c>
      <c r="Z4" s="5" t="s">
        <v>65</v>
      </c>
      <c r="AA4" s="6" t="s">
        <v>64</v>
      </c>
      <c r="AB4" s="7">
        <v>1.6380866000000001</v>
      </c>
      <c r="AD4" s="8"/>
      <c r="AF4" s="8"/>
      <c r="AG4" s="8"/>
    </row>
    <row r="5" spans="1:33" x14ac:dyDescent="0.2">
      <c r="A5" s="12">
        <v>1335</v>
      </c>
      <c r="B5" s="13" t="s">
        <v>36</v>
      </c>
      <c r="C5" s="13">
        <v>43241</v>
      </c>
      <c r="D5" s="5">
        <v>117</v>
      </c>
      <c r="E5" s="6" t="s">
        <v>77</v>
      </c>
      <c r="F5" s="5" t="s">
        <v>111</v>
      </c>
      <c r="G5" s="6" t="s">
        <v>110</v>
      </c>
      <c r="H5" s="5" t="str">
        <f>"000148"</f>
        <v>000148</v>
      </c>
      <c r="I5" s="4">
        <v>43185</v>
      </c>
      <c r="J5" s="5" t="str">
        <f>"000009"</f>
        <v>000009</v>
      </c>
      <c r="K5" s="4">
        <v>43203</v>
      </c>
      <c r="L5" s="5" t="str">
        <f>"000009"</f>
        <v>000009</v>
      </c>
      <c r="M5" s="4">
        <v>43203</v>
      </c>
      <c r="N5" s="5">
        <v>17</v>
      </c>
      <c r="O5" s="5" t="str">
        <f>"001611"</f>
        <v>001611</v>
      </c>
      <c r="P5" s="4">
        <v>43239</v>
      </c>
      <c r="Q5" s="7">
        <v>6.3144600000000004</v>
      </c>
      <c r="R5" s="7">
        <v>0.20180000000000001</v>
      </c>
      <c r="S5" s="7">
        <v>6.11266</v>
      </c>
      <c r="T5" s="5">
        <v>56</v>
      </c>
      <c r="U5" s="4">
        <v>43241</v>
      </c>
      <c r="V5" s="5">
        <v>9448537899</v>
      </c>
      <c r="W5" s="6" t="s">
        <v>61</v>
      </c>
      <c r="X5" s="5" t="s">
        <v>38</v>
      </c>
      <c r="Y5" s="6" t="s">
        <v>39</v>
      </c>
      <c r="Z5" s="5" t="s">
        <v>60</v>
      </c>
      <c r="AA5" s="6" t="s">
        <v>59</v>
      </c>
      <c r="AB5" s="7">
        <v>6.3144600000000009E-2</v>
      </c>
      <c r="AD5" s="8"/>
      <c r="AF5" s="8"/>
      <c r="AG5" s="8"/>
    </row>
    <row r="6" spans="1:33" x14ac:dyDescent="0.2">
      <c r="A6" s="12">
        <v>2577</v>
      </c>
      <c r="B6" s="13" t="s">
        <v>46</v>
      </c>
      <c r="C6" s="13">
        <v>43274</v>
      </c>
      <c r="D6" s="5">
        <v>117</v>
      </c>
      <c r="E6" s="6" t="s">
        <v>77</v>
      </c>
      <c r="F6" s="5" t="s">
        <v>109</v>
      </c>
      <c r="G6" s="6" t="s">
        <v>108</v>
      </c>
      <c r="H6" s="5" t="str">
        <f>"000034"</f>
        <v>000034</v>
      </c>
      <c r="I6" s="4">
        <v>42426</v>
      </c>
      <c r="J6" s="5" t="str">
        <f>"000060"</f>
        <v>000060</v>
      </c>
      <c r="K6" s="4">
        <v>42642</v>
      </c>
      <c r="L6" s="5" t="str">
        <f>"000126"</f>
        <v>000126</v>
      </c>
      <c r="M6" s="4">
        <v>42663</v>
      </c>
      <c r="N6" s="5">
        <v>16</v>
      </c>
      <c r="O6" s="5" t="str">
        <f>"002741"</f>
        <v>002741</v>
      </c>
      <c r="P6" s="4">
        <v>43271</v>
      </c>
      <c r="Q6" s="7">
        <v>16.687360000000002</v>
      </c>
      <c r="R6" s="7">
        <v>1.1314500000000001</v>
      </c>
      <c r="S6" s="7">
        <v>15.555910000000001</v>
      </c>
      <c r="T6" s="5">
        <v>99</v>
      </c>
      <c r="U6" s="4">
        <v>43274</v>
      </c>
      <c r="V6" s="5">
        <v>8022975812</v>
      </c>
      <c r="W6" s="6" t="s">
        <v>66</v>
      </c>
      <c r="X6" s="5" t="s">
        <v>31</v>
      </c>
      <c r="Y6" s="6" t="s">
        <v>32</v>
      </c>
      <c r="Z6" s="5" t="s">
        <v>65</v>
      </c>
      <c r="AA6" s="6" t="s">
        <v>64</v>
      </c>
      <c r="AB6" s="7">
        <v>0.16687360000000001</v>
      </c>
      <c r="AD6" s="8"/>
      <c r="AF6" s="8"/>
      <c r="AG6" s="8"/>
    </row>
    <row r="7" spans="1:33" x14ac:dyDescent="0.2">
      <c r="A7" s="12">
        <v>2578</v>
      </c>
      <c r="B7" s="13" t="s">
        <v>46</v>
      </c>
      <c r="C7" s="13">
        <v>43274</v>
      </c>
      <c r="D7" s="5">
        <v>117</v>
      </c>
      <c r="E7" s="6" t="s">
        <v>77</v>
      </c>
      <c r="F7" s="5" t="s">
        <v>107</v>
      </c>
      <c r="G7" s="6" t="s">
        <v>106</v>
      </c>
      <c r="H7" s="5" t="str">
        <f>"000158"</f>
        <v>000158</v>
      </c>
      <c r="I7" s="4">
        <v>41702</v>
      </c>
      <c r="J7" s="5" t="str">
        <f>"000065"</f>
        <v>000065</v>
      </c>
      <c r="K7" s="4">
        <v>42665</v>
      </c>
      <c r="L7" s="5" t="str">
        <f>"000133"</f>
        <v>000133</v>
      </c>
      <c r="M7" s="4">
        <v>42671</v>
      </c>
      <c r="N7" s="5">
        <v>14</v>
      </c>
      <c r="O7" s="5" t="str">
        <f>"002798"</f>
        <v>002798</v>
      </c>
      <c r="P7" s="4">
        <v>43271</v>
      </c>
      <c r="Q7" s="7">
        <v>39.607129999999998</v>
      </c>
      <c r="R7" s="7">
        <v>5.10283</v>
      </c>
      <c r="S7" s="7">
        <v>34.504300000000001</v>
      </c>
      <c r="T7" s="5">
        <v>99</v>
      </c>
      <c r="U7" s="4">
        <v>43274</v>
      </c>
      <c r="V7" s="5">
        <v>8022975812</v>
      </c>
      <c r="W7" s="6" t="s">
        <v>58</v>
      </c>
      <c r="X7" s="5" t="s">
        <v>53</v>
      </c>
      <c r="Y7" s="6" t="s">
        <v>52</v>
      </c>
      <c r="Z7" s="5" t="s">
        <v>65</v>
      </c>
      <c r="AA7" s="6" t="s">
        <v>64</v>
      </c>
      <c r="AB7" s="7">
        <v>0.39607129999999996</v>
      </c>
      <c r="AD7" s="8"/>
      <c r="AF7" s="8"/>
      <c r="AG7" s="8"/>
    </row>
    <row r="8" spans="1:33" x14ac:dyDescent="0.2">
      <c r="A8" s="12">
        <v>2579</v>
      </c>
      <c r="B8" s="13" t="s">
        <v>46</v>
      </c>
      <c r="C8" s="13">
        <v>43274</v>
      </c>
      <c r="D8" s="5">
        <v>117</v>
      </c>
      <c r="E8" s="6" t="s">
        <v>77</v>
      </c>
      <c r="F8" s="5" t="s">
        <v>105</v>
      </c>
      <c r="G8" s="6" t="s">
        <v>104</v>
      </c>
      <c r="H8" s="5" t="str">
        <f>"000160"</f>
        <v>000160</v>
      </c>
      <c r="I8" s="4">
        <v>41702</v>
      </c>
      <c r="J8" s="5" t="str">
        <f>"000064"</f>
        <v>000064</v>
      </c>
      <c r="K8" s="4">
        <v>42665</v>
      </c>
      <c r="L8" s="5" t="str">
        <f>"000134"</f>
        <v>000134</v>
      </c>
      <c r="M8" s="4">
        <v>42671</v>
      </c>
      <c r="N8" s="5">
        <v>14</v>
      </c>
      <c r="O8" s="5" t="str">
        <f>"002800"</f>
        <v>002800</v>
      </c>
      <c r="P8" s="4">
        <v>43271</v>
      </c>
      <c r="Q8" s="7">
        <v>29.666830000000001</v>
      </c>
      <c r="R8" s="7">
        <v>3.8371499999999998</v>
      </c>
      <c r="S8" s="7">
        <v>25.82968</v>
      </c>
      <c r="T8" s="5">
        <v>99</v>
      </c>
      <c r="U8" s="4">
        <v>43274</v>
      </c>
      <c r="V8" s="5">
        <v>8022975812</v>
      </c>
      <c r="W8" s="6" t="s">
        <v>58</v>
      </c>
      <c r="X8" s="5" t="s">
        <v>53</v>
      </c>
      <c r="Y8" s="6" t="s">
        <v>52</v>
      </c>
      <c r="Z8" s="5" t="s">
        <v>65</v>
      </c>
      <c r="AA8" s="6" t="s">
        <v>64</v>
      </c>
      <c r="AB8" s="7">
        <v>0.2966683</v>
      </c>
      <c r="AD8" s="8"/>
      <c r="AF8" s="8"/>
      <c r="AG8" s="8"/>
    </row>
    <row r="9" spans="1:33" x14ac:dyDescent="0.2">
      <c r="A9" s="12">
        <v>2885</v>
      </c>
      <c r="B9" s="13" t="s">
        <v>33</v>
      </c>
      <c r="C9" s="13">
        <v>43283</v>
      </c>
      <c r="D9" s="5">
        <v>117</v>
      </c>
      <c r="E9" s="6" t="s">
        <v>77</v>
      </c>
      <c r="F9" s="5" t="s">
        <v>103</v>
      </c>
      <c r="G9" s="6" t="s">
        <v>102</v>
      </c>
      <c r="H9" s="5" t="str">
        <f>"000034"</f>
        <v>000034</v>
      </c>
      <c r="I9" s="4">
        <v>42602</v>
      </c>
      <c r="J9" s="5" t="str">
        <f>"000069"</f>
        <v>000069</v>
      </c>
      <c r="K9" s="4">
        <v>42698</v>
      </c>
      <c r="L9" s="5" t="str">
        <f>"000145"</f>
        <v>000145</v>
      </c>
      <c r="M9" s="4">
        <v>42698</v>
      </c>
      <c r="N9" s="5">
        <v>16</v>
      </c>
      <c r="O9" s="5" t="str">
        <f>"003122"</f>
        <v>003122</v>
      </c>
      <c r="P9" s="4">
        <v>43280</v>
      </c>
      <c r="Q9" s="7">
        <v>23.031580000000002</v>
      </c>
      <c r="R9" s="7">
        <v>1.52105</v>
      </c>
      <c r="S9" s="7">
        <v>21.510529999999999</v>
      </c>
      <c r="T9" s="5">
        <v>106</v>
      </c>
      <c r="U9" s="4">
        <v>43283</v>
      </c>
      <c r="V9" s="5">
        <v>8022975812</v>
      </c>
      <c r="W9" s="6" t="s">
        <v>101</v>
      </c>
      <c r="X9" s="5" t="s">
        <v>31</v>
      </c>
      <c r="Y9" s="6" t="s">
        <v>32</v>
      </c>
      <c r="Z9" s="5" t="s">
        <v>65</v>
      </c>
      <c r="AA9" s="6" t="s">
        <v>64</v>
      </c>
      <c r="AB9" s="7">
        <v>0.23031580000000001</v>
      </c>
      <c r="AD9" s="8"/>
      <c r="AF9" s="8"/>
      <c r="AG9" s="8"/>
    </row>
    <row r="10" spans="1:33" x14ac:dyDescent="0.2">
      <c r="A10" s="12">
        <v>2886</v>
      </c>
      <c r="B10" s="13" t="s">
        <v>33</v>
      </c>
      <c r="C10" s="13">
        <v>43283</v>
      </c>
      <c r="D10" s="5">
        <v>117</v>
      </c>
      <c r="E10" s="6" t="s">
        <v>77</v>
      </c>
      <c r="F10" s="5" t="s">
        <v>100</v>
      </c>
      <c r="G10" s="6" t="s">
        <v>99</v>
      </c>
      <c r="H10" s="5" t="str">
        <f>"000540"</f>
        <v>000540</v>
      </c>
      <c r="I10" s="4">
        <v>42565</v>
      </c>
      <c r="J10" s="5" t="str">
        <f>"0087"</f>
        <v>0087</v>
      </c>
      <c r="K10" s="4">
        <v>1</v>
      </c>
      <c r="L10" s="5" t="str">
        <f>"230"</f>
        <v>230</v>
      </c>
      <c r="M10" s="4">
        <v>16</v>
      </c>
      <c r="N10" s="5">
        <v>13</v>
      </c>
      <c r="O10" s="5" t="str">
        <f>"002967"</f>
        <v>002967</v>
      </c>
      <c r="P10" s="4">
        <v>43276</v>
      </c>
      <c r="Q10" s="7">
        <v>8.3918999999999997</v>
      </c>
      <c r="R10" s="7">
        <v>1.1016999999999999</v>
      </c>
      <c r="S10" s="7">
        <v>7.2901999999999996</v>
      </c>
      <c r="T10" s="5">
        <v>108</v>
      </c>
      <c r="U10" s="4">
        <v>43283</v>
      </c>
      <c r="V10" s="5">
        <v>9845058699</v>
      </c>
      <c r="W10" s="6" t="s">
        <v>98</v>
      </c>
      <c r="X10" s="5" t="s">
        <v>31</v>
      </c>
      <c r="Y10" s="6" t="s">
        <v>32</v>
      </c>
      <c r="Z10" s="5" t="s">
        <v>60</v>
      </c>
      <c r="AA10" s="6" t="s">
        <v>59</v>
      </c>
      <c r="AB10" s="7">
        <v>8.3918999999999994E-2</v>
      </c>
      <c r="AD10" s="8"/>
      <c r="AF10" s="8"/>
      <c r="AG10" s="8"/>
    </row>
    <row r="11" spans="1:33" x14ac:dyDescent="0.2">
      <c r="A11" s="12">
        <v>3194</v>
      </c>
      <c r="B11" s="13" t="s">
        <v>33</v>
      </c>
      <c r="C11" s="13">
        <v>43290</v>
      </c>
      <c r="D11" s="5">
        <v>117</v>
      </c>
      <c r="E11" s="6" t="s">
        <v>77</v>
      </c>
      <c r="F11" s="5" t="s">
        <v>97</v>
      </c>
      <c r="G11" s="6" t="s">
        <v>96</v>
      </c>
      <c r="H11" s="5" t="str">
        <f>"000033"</f>
        <v>000033</v>
      </c>
      <c r="I11" s="4">
        <v>42602</v>
      </c>
      <c r="J11" s="5" t="str">
        <f>"000076"</f>
        <v>000076</v>
      </c>
      <c r="K11" s="4">
        <v>42732</v>
      </c>
      <c r="L11" s="5" t="str">
        <f>"000162"</f>
        <v>000162</v>
      </c>
      <c r="M11" s="4">
        <v>42732</v>
      </c>
      <c r="N11" s="5">
        <v>16</v>
      </c>
      <c r="O11" s="5" t="str">
        <f>"003404"</f>
        <v>003404</v>
      </c>
      <c r="P11" s="4">
        <v>43288</v>
      </c>
      <c r="Q11" s="7">
        <v>25.07152</v>
      </c>
      <c r="R11" s="7">
        <v>1.6555</v>
      </c>
      <c r="S11" s="7">
        <v>23.41602</v>
      </c>
      <c r="T11" s="5">
        <v>117</v>
      </c>
      <c r="U11" s="4">
        <v>43290</v>
      </c>
      <c r="V11" s="5">
        <v>8022975812</v>
      </c>
      <c r="W11" s="6" t="s">
        <v>66</v>
      </c>
      <c r="X11" s="5" t="s">
        <v>31</v>
      </c>
      <c r="Y11" s="6" t="s">
        <v>32</v>
      </c>
      <c r="Z11" s="5" t="s">
        <v>65</v>
      </c>
      <c r="AA11" s="6" t="s">
        <v>64</v>
      </c>
      <c r="AB11" s="7">
        <v>0.25071519999999997</v>
      </c>
      <c r="AD11" s="8"/>
      <c r="AF11" s="8"/>
      <c r="AG11" s="8"/>
    </row>
    <row r="12" spans="1:33" x14ac:dyDescent="0.2">
      <c r="A12" s="12">
        <v>3554</v>
      </c>
      <c r="B12" s="13" t="s">
        <v>33</v>
      </c>
      <c r="C12" s="13">
        <v>43299</v>
      </c>
      <c r="D12" s="5">
        <v>117</v>
      </c>
      <c r="E12" s="6" t="s">
        <v>77</v>
      </c>
      <c r="F12" s="5" t="s">
        <v>73</v>
      </c>
      <c r="G12" s="6" t="s">
        <v>72</v>
      </c>
      <c r="H12" s="5" t="str">
        <f>"000046"</f>
        <v>000046</v>
      </c>
      <c r="I12" s="4">
        <v>41228</v>
      </c>
      <c r="J12" s="5" t="str">
        <f>"000070"</f>
        <v>000070</v>
      </c>
      <c r="K12" s="4">
        <v>43084</v>
      </c>
      <c r="L12" s="5" t="str">
        <f>"000059"</f>
        <v>000059</v>
      </c>
      <c r="M12" s="4">
        <v>43084</v>
      </c>
      <c r="N12" s="5">
        <v>12</v>
      </c>
      <c r="O12" s="5" t="str">
        <f>"003618"</f>
        <v>003618</v>
      </c>
      <c r="P12" s="4">
        <v>43292</v>
      </c>
      <c r="Q12" s="7">
        <v>3.2311100000000001</v>
      </c>
      <c r="R12" s="7">
        <v>0.32634000000000002</v>
      </c>
      <c r="S12" s="7">
        <v>2.9047700000000001</v>
      </c>
      <c r="T12" s="5">
        <v>127</v>
      </c>
      <c r="U12" s="4">
        <v>43299</v>
      </c>
      <c r="V12" s="5">
        <v>9845073860</v>
      </c>
      <c r="W12" s="6" t="s">
        <v>71</v>
      </c>
      <c r="X12" s="5" t="s">
        <v>34</v>
      </c>
      <c r="Y12" s="6" t="s">
        <v>35</v>
      </c>
      <c r="Z12" s="5" t="s">
        <v>60</v>
      </c>
      <c r="AA12" s="6" t="s">
        <v>59</v>
      </c>
      <c r="AB12" s="7">
        <v>3.2311100000000002E-2</v>
      </c>
      <c r="AD12" s="8"/>
      <c r="AF12" s="8"/>
      <c r="AG12" s="8"/>
    </row>
    <row r="13" spans="1:33" x14ac:dyDescent="0.2">
      <c r="A13" s="12">
        <v>3857</v>
      </c>
      <c r="B13" s="13" t="s">
        <v>33</v>
      </c>
      <c r="C13" s="13">
        <v>43304</v>
      </c>
      <c r="D13" s="5">
        <v>117</v>
      </c>
      <c r="E13" s="6" t="s">
        <v>77</v>
      </c>
      <c r="F13" s="5" t="s">
        <v>95</v>
      </c>
      <c r="G13" s="6" t="s">
        <v>94</v>
      </c>
      <c r="H13" s="5" t="str">
        <f>"000126"</f>
        <v>000126</v>
      </c>
      <c r="I13" s="4">
        <v>43140</v>
      </c>
      <c r="J13" s="5" t="str">
        <f>"000062"</f>
        <v>000062</v>
      </c>
      <c r="K13" s="4">
        <v>43278</v>
      </c>
      <c r="L13" s="5" t="str">
        <f>"000062"</f>
        <v>000062</v>
      </c>
      <c r="M13" s="4">
        <v>43278</v>
      </c>
      <c r="N13" s="5">
        <v>16</v>
      </c>
      <c r="O13" s="5" t="str">
        <f>"004189"</f>
        <v>004189</v>
      </c>
      <c r="P13" s="4">
        <v>43302</v>
      </c>
      <c r="Q13" s="7">
        <v>32.25909</v>
      </c>
      <c r="R13" s="7">
        <v>3.51695</v>
      </c>
      <c r="S13" s="7">
        <v>28.742139999999999</v>
      </c>
      <c r="T13" s="5">
        <v>137</v>
      </c>
      <c r="U13" s="4">
        <v>43304</v>
      </c>
      <c r="V13" s="5">
        <v>9945525730</v>
      </c>
      <c r="W13" s="6" t="s">
        <v>63</v>
      </c>
      <c r="X13" s="5" t="s">
        <v>38</v>
      </c>
      <c r="Y13" s="6" t="s">
        <v>39</v>
      </c>
      <c r="Z13" s="5" t="s">
        <v>60</v>
      </c>
      <c r="AA13" s="6" t="s">
        <v>59</v>
      </c>
      <c r="AB13" s="7">
        <v>0.32259090000000001</v>
      </c>
      <c r="AD13" s="8"/>
      <c r="AF13" s="8"/>
      <c r="AG13" s="8"/>
    </row>
    <row r="14" spans="1:33" x14ac:dyDescent="0.2">
      <c r="A14" s="12">
        <v>4128</v>
      </c>
      <c r="B14" s="13" t="s">
        <v>33</v>
      </c>
      <c r="C14" s="13">
        <v>43308</v>
      </c>
      <c r="D14" s="5">
        <v>117</v>
      </c>
      <c r="E14" s="6" t="s">
        <v>77</v>
      </c>
      <c r="F14" s="5" t="s">
        <v>93</v>
      </c>
      <c r="G14" s="6" t="s">
        <v>92</v>
      </c>
      <c r="H14" s="5" t="str">
        <f>"000062"</f>
        <v>000062</v>
      </c>
      <c r="I14" s="4">
        <v>42947</v>
      </c>
      <c r="J14" s="5" t="str">
        <f>"000139"</f>
        <v>000139</v>
      </c>
      <c r="K14" s="4">
        <v>43132</v>
      </c>
      <c r="L14" s="5" t="str">
        <f>"000128"</f>
        <v>000128</v>
      </c>
      <c r="M14" s="4">
        <v>43132</v>
      </c>
      <c r="N14" s="5">
        <v>17</v>
      </c>
      <c r="O14" s="5" t="str">
        <f>"004339"</f>
        <v>004339</v>
      </c>
      <c r="P14" s="4">
        <v>43306</v>
      </c>
      <c r="Q14" s="7">
        <v>1.86528</v>
      </c>
      <c r="R14" s="7">
        <v>0.14430000000000001</v>
      </c>
      <c r="S14" s="7">
        <v>1.72098</v>
      </c>
      <c r="T14" s="5">
        <v>146</v>
      </c>
      <c r="U14" s="4">
        <v>43308</v>
      </c>
      <c r="V14" s="5">
        <v>9448537899</v>
      </c>
      <c r="W14" s="6" t="s">
        <v>62</v>
      </c>
      <c r="X14" s="5" t="s">
        <v>51</v>
      </c>
      <c r="Y14" s="6" t="s">
        <v>50</v>
      </c>
      <c r="Z14" s="5" t="s">
        <v>60</v>
      </c>
      <c r="AA14" s="6" t="s">
        <v>59</v>
      </c>
      <c r="AB14" s="7">
        <v>1.8652800000000001E-2</v>
      </c>
      <c r="AD14" s="8"/>
      <c r="AF14" s="8"/>
      <c r="AG14" s="8"/>
    </row>
    <row r="15" spans="1:33" x14ac:dyDescent="0.2">
      <c r="A15" s="12">
        <v>4301</v>
      </c>
      <c r="B15" s="13" t="s">
        <v>30</v>
      </c>
      <c r="C15" s="13">
        <v>43315</v>
      </c>
      <c r="D15" s="5">
        <v>117</v>
      </c>
      <c r="E15" s="6" t="s">
        <v>77</v>
      </c>
      <c r="F15" s="5" t="s">
        <v>91</v>
      </c>
      <c r="G15" s="6" t="s">
        <v>90</v>
      </c>
      <c r="H15" s="5" t="str">
        <f>"000021"</f>
        <v>000021</v>
      </c>
      <c r="I15" s="4">
        <v>42175</v>
      </c>
      <c r="J15" s="5" t="str">
        <f>"000074"</f>
        <v>000074</v>
      </c>
      <c r="K15" s="4">
        <v>42704</v>
      </c>
      <c r="L15" s="5" t="str">
        <f>"000153"</f>
        <v>000153</v>
      </c>
      <c r="M15" s="4">
        <v>42706</v>
      </c>
      <c r="N15" s="5">
        <v>14</v>
      </c>
      <c r="O15" s="5" t="str">
        <f>"004277"</f>
        <v>004277</v>
      </c>
      <c r="P15" s="4">
        <v>43306</v>
      </c>
      <c r="Q15" s="7">
        <v>10.490399999999999</v>
      </c>
      <c r="R15" s="7">
        <v>0.64005000000000001</v>
      </c>
      <c r="S15" s="7">
        <v>9.8503500000000006</v>
      </c>
      <c r="T15" s="5">
        <v>152</v>
      </c>
      <c r="U15" s="4">
        <v>43315</v>
      </c>
      <c r="V15" s="5">
        <v>8022975812</v>
      </c>
      <c r="W15" s="6" t="s">
        <v>89</v>
      </c>
      <c r="X15" s="5" t="s">
        <v>31</v>
      </c>
      <c r="Y15" s="6" t="s">
        <v>32</v>
      </c>
      <c r="Z15" s="5" t="s">
        <v>65</v>
      </c>
      <c r="AA15" s="6" t="s">
        <v>64</v>
      </c>
      <c r="AB15" s="7">
        <v>0.104904</v>
      </c>
      <c r="AD15" s="8"/>
      <c r="AF15" s="8"/>
      <c r="AG15" s="8"/>
    </row>
    <row r="16" spans="1:33" x14ac:dyDescent="0.2">
      <c r="A16" s="12">
        <v>5281</v>
      </c>
      <c r="B16" s="13" t="s">
        <v>37</v>
      </c>
      <c r="C16" s="13">
        <v>43346</v>
      </c>
      <c r="D16" s="5">
        <v>117</v>
      </c>
      <c r="E16" s="6" t="s">
        <v>77</v>
      </c>
      <c r="F16" s="5" t="s">
        <v>88</v>
      </c>
      <c r="G16" s="6" t="s">
        <v>87</v>
      </c>
      <c r="H16" s="5" t="str">
        <f>"000019"</f>
        <v>000019</v>
      </c>
      <c r="I16" s="4">
        <v>42938</v>
      </c>
      <c r="J16" s="5" t="str">
        <f>"000003"</f>
        <v>000003</v>
      </c>
      <c r="K16" s="4">
        <v>42938</v>
      </c>
      <c r="L16" s="5" t="str">
        <f>"000015"</f>
        <v>000015</v>
      </c>
      <c r="M16" s="4">
        <v>42938</v>
      </c>
      <c r="N16" s="5">
        <v>17</v>
      </c>
      <c r="O16" s="5" t="str">
        <f>"005520"</f>
        <v>005520</v>
      </c>
      <c r="P16" s="4">
        <v>43341</v>
      </c>
      <c r="Q16" s="7">
        <v>9.3534000000000006</v>
      </c>
      <c r="R16" s="7">
        <v>1.1960500000000001</v>
      </c>
      <c r="S16" s="7">
        <v>8.1573499999999992</v>
      </c>
      <c r="T16" s="5">
        <v>189</v>
      </c>
      <c r="U16" s="4">
        <v>43346</v>
      </c>
      <c r="V16" s="5">
        <v>8022975812</v>
      </c>
      <c r="W16" s="6" t="s">
        <v>67</v>
      </c>
      <c r="X16" s="5" t="s">
        <v>28</v>
      </c>
      <c r="Y16" s="6" t="s">
        <v>29</v>
      </c>
      <c r="Z16" s="5" t="s">
        <v>65</v>
      </c>
      <c r="AA16" s="6" t="s">
        <v>64</v>
      </c>
      <c r="AB16" s="7">
        <f>Q16/100</f>
        <v>9.3534000000000006E-2</v>
      </c>
      <c r="AD16" s="8"/>
      <c r="AF16" s="8"/>
      <c r="AG16" s="8"/>
    </row>
    <row r="17" spans="1:33" x14ac:dyDescent="0.2">
      <c r="A17" s="12">
        <v>6165</v>
      </c>
      <c r="B17" s="13" t="s">
        <v>41</v>
      </c>
      <c r="C17" s="13">
        <v>43385</v>
      </c>
      <c r="D17" s="5">
        <v>117</v>
      </c>
      <c r="E17" s="6" t="s">
        <v>77</v>
      </c>
      <c r="F17" s="5" t="s">
        <v>86</v>
      </c>
      <c r="G17" s="6" t="s">
        <v>85</v>
      </c>
      <c r="H17" s="5" t="str">
        <f>"000018"</f>
        <v>000018</v>
      </c>
      <c r="I17" s="4">
        <v>43184</v>
      </c>
      <c r="J17" s="5" t="str">
        <f>"000017"</f>
        <v>000017</v>
      </c>
      <c r="K17" s="4">
        <v>43397</v>
      </c>
      <c r="L17" s="5" t="str">
        <f>"000193"</f>
        <v>000193</v>
      </c>
      <c r="M17" s="4">
        <v>43398</v>
      </c>
      <c r="N17" s="5">
        <v>18</v>
      </c>
      <c r="O17" s="5" t="str">
        <f>"008262"</f>
        <v>008262</v>
      </c>
      <c r="P17" s="4">
        <v>43461</v>
      </c>
      <c r="Q17" s="7">
        <v>609.62</v>
      </c>
      <c r="R17" s="7">
        <v>21.286000000000001</v>
      </c>
      <c r="S17" s="7">
        <v>588.33399999999995</v>
      </c>
      <c r="T17" s="5">
        <v>228</v>
      </c>
      <c r="U17" s="4">
        <v>43385</v>
      </c>
      <c r="V17" s="5">
        <v>9900011109</v>
      </c>
      <c r="W17" s="6" t="s">
        <v>84</v>
      </c>
      <c r="X17" s="5" t="s">
        <v>49</v>
      </c>
      <c r="Y17" s="6" t="s">
        <v>48</v>
      </c>
      <c r="Z17" s="5" t="s">
        <v>57</v>
      </c>
      <c r="AA17" s="6" t="s">
        <v>56</v>
      </c>
      <c r="AB17" s="7">
        <f>Q17/100</f>
        <v>6.0961999999999996</v>
      </c>
      <c r="AD17" s="8"/>
      <c r="AF17" s="8"/>
      <c r="AG17" s="8"/>
    </row>
    <row r="18" spans="1:33" x14ac:dyDescent="0.2">
      <c r="A18" s="12">
        <v>6166</v>
      </c>
      <c r="B18" s="13" t="s">
        <v>41</v>
      </c>
      <c r="C18" s="13">
        <v>43385</v>
      </c>
      <c r="D18" s="5">
        <v>117</v>
      </c>
      <c r="E18" s="6" t="s">
        <v>77</v>
      </c>
      <c r="F18" s="5" t="s">
        <v>86</v>
      </c>
      <c r="G18" s="6" t="s">
        <v>85</v>
      </c>
      <c r="H18" s="5" t="str">
        <f>"000018"</f>
        <v>000018</v>
      </c>
      <c r="I18" s="4">
        <v>43184</v>
      </c>
      <c r="J18" s="5" t="str">
        <f>"000017"</f>
        <v>000017</v>
      </c>
      <c r="K18" s="4">
        <v>43397</v>
      </c>
      <c r="L18" s="5" t="str">
        <f>"000193"</f>
        <v>000193</v>
      </c>
      <c r="M18" s="4">
        <v>43398</v>
      </c>
      <c r="N18" s="5">
        <v>18</v>
      </c>
      <c r="O18" s="5" t="str">
        <f>"008262"</f>
        <v>008262</v>
      </c>
      <c r="P18" s="4">
        <v>43461</v>
      </c>
      <c r="Q18" s="7">
        <v>609.62</v>
      </c>
      <c r="R18" s="7">
        <v>21.286000000000001</v>
      </c>
      <c r="S18" s="7">
        <v>588.33399999999995</v>
      </c>
      <c r="T18" s="5">
        <v>228</v>
      </c>
      <c r="U18" s="4">
        <v>43385</v>
      </c>
      <c r="V18" s="5">
        <v>9900011109</v>
      </c>
      <c r="W18" s="6" t="s">
        <v>84</v>
      </c>
      <c r="X18" s="5" t="s">
        <v>49</v>
      </c>
      <c r="Y18" s="6" t="s">
        <v>48</v>
      </c>
      <c r="Z18" s="5" t="s">
        <v>57</v>
      </c>
      <c r="AA18" s="6" t="s">
        <v>56</v>
      </c>
      <c r="AB18" s="7">
        <f>Q18/100</f>
        <v>6.0961999999999996</v>
      </c>
      <c r="AD18" s="8"/>
      <c r="AF18" s="8"/>
      <c r="AG18" s="8"/>
    </row>
    <row r="19" spans="1:33" x14ac:dyDescent="0.2">
      <c r="A19" s="12">
        <v>6167</v>
      </c>
      <c r="B19" s="13" t="s">
        <v>41</v>
      </c>
      <c r="C19" s="13">
        <v>43385</v>
      </c>
      <c r="D19" s="5">
        <v>117</v>
      </c>
      <c r="E19" s="6" t="s">
        <v>77</v>
      </c>
      <c r="F19" s="5" t="s">
        <v>83</v>
      </c>
      <c r="G19" s="6" t="s">
        <v>82</v>
      </c>
      <c r="H19" s="5" t="str">
        <f>"000049"</f>
        <v>000049</v>
      </c>
      <c r="I19" s="4">
        <v>42896</v>
      </c>
      <c r="J19" s="5" t="str">
        <f>"000019"</f>
        <v>000019</v>
      </c>
      <c r="K19" s="4">
        <v>43075</v>
      </c>
      <c r="L19" s="5" t="str">
        <f>"000069"</f>
        <v>000069</v>
      </c>
      <c r="M19" s="4">
        <v>43075</v>
      </c>
      <c r="N19" s="5">
        <v>17</v>
      </c>
      <c r="O19" s="5" t="str">
        <f>"008761"</f>
        <v>008761</v>
      </c>
      <c r="P19" s="4">
        <v>43097</v>
      </c>
      <c r="Q19" s="7">
        <v>2.9497</v>
      </c>
      <c r="R19" s="7">
        <v>0.29499999999999998</v>
      </c>
      <c r="S19" s="7">
        <v>2.6547000000000001</v>
      </c>
      <c r="T19" s="5">
        <v>233</v>
      </c>
      <c r="U19" s="4">
        <v>43385</v>
      </c>
      <c r="V19" s="5">
        <v>8022975812</v>
      </c>
      <c r="W19" s="6" t="s">
        <v>68</v>
      </c>
      <c r="X19" s="5" t="s">
        <v>28</v>
      </c>
      <c r="Y19" s="6" t="s">
        <v>29</v>
      </c>
      <c r="Z19" s="5" t="s">
        <v>65</v>
      </c>
      <c r="AA19" s="6" t="s">
        <v>64</v>
      </c>
      <c r="AB19" s="7">
        <f>Q19/100</f>
        <v>2.9496999999999999E-2</v>
      </c>
      <c r="AD19" s="8"/>
      <c r="AF19" s="8"/>
      <c r="AG19" s="8"/>
    </row>
    <row r="20" spans="1:33" x14ac:dyDescent="0.2">
      <c r="A20" s="12">
        <v>6763</v>
      </c>
      <c r="B20" s="13" t="s">
        <v>41</v>
      </c>
      <c r="C20" s="13">
        <v>43390</v>
      </c>
      <c r="D20" s="5">
        <v>117</v>
      </c>
      <c r="E20" s="6" t="s">
        <v>77</v>
      </c>
      <c r="F20" s="5" t="s">
        <v>81</v>
      </c>
      <c r="G20" s="6" t="s">
        <v>80</v>
      </c>
      <c r="H20" s="5" t="str">
        <f>"000058"</f>
        <v>000058</v>
      </c>
      <c r="I20" s="4">
        <v>43320</v>
      </c>
      <c r="J20" s="5" t="str">
        <f>"000131"</f>
        <v>000131</v>
      </c>
      <c r="K20" s="4">
        <v>43354</v>
      </c>
      <c r="L20" s="5" t="str">
        <f>"000135"</f>
        <v>000135</v>
      </c>
      <c r="M20" s="4">
        <v>43354</v>
      </c>
      <c r="N20" s="5">
        <v>18</v>
      </c>
      <c r="O20" s="5" t="str">
        <f>"006825"</f>
        <v>006825</v>
      </c>
      <c r="P20" s="4">
        <v>43389</v>
      </c>
      <c r="Q20" s="7">
        <v>9.9405599999999996</v>
      </c>
      <c r="R20" s="7">
        <v>1.0562</v>
      </c>
      <c r="S20" s="7">
        <v>8.8843599999999991</v>
      </c>
      <c r="T20" s="5">
        <v>245</v>
      </c>
      <c r="U20" s="4">
        <v>43390</v>
      </c>
      <c r="V20" s="5">
        <v>9945525730</v>
      </c>
      <c r="W20" s="6" t="s">
        <v>63</v>
      </c>
      <c r="X20" s="5" t="s">
        <v>55</v>
      </c>
      <c r="Y20" s="6" t="s">
        <v>54</v>
      </c>
      <c r="Z20" s="5" t="s">
        <v>60</v>
      </c>
      <c r="AA20" s="6" t="s">
        <v>59</v>
      </c>
      <c r="AB20" s="7">
        <f>Q20/100</f>
        <v>9.9405599999999997E-2</v>
      </c>
      <c r="AD20" s="8"/>
      <c r="AF20" s="8"/>
      <c r="AG20" s="8"/>
    </row>
    <row r="21" spans="1:33" x14ac:dyDescent="0.2">
      <c r="A21" s="12">
        <v>7339</v>
      </c>
      <c r="B21" s="13" t="s">
        <v>47</v>
      </c>
      <c r="C21" s="13">
        <v>43424</v>
      </c>
      <c r="D21" s="5">
        <v>117</v>
      </c>
      <c r="E21" s="6" t="s">
        <v>77</v>
      </c>
      <c r="F21" s="5" t="s">
        <v>79</v>
      </c>
      <c r="G21" s="6" t="s">
        <v>78</v>
      </c>
      <c r="H21" s="5" t="str">
        <f>"000045"</f>
        <v>000045</v>
      </c>
      <c r="I21" s="4">
        <v>43283</v>
      </c>
      <c r="J21" s="5" t="str">
        <f>"000013"</f>
        <v>000013</v>
      </c>
      <c r="K21" s="4">
        <v>43348</v>
      </c>
      <c r="L21" s="5" t="str">
        <f>"000044"</f>
        <v>000044</v>
      </c>
      <c r="M21" s="4">
        <v>43349</v>
      </c>
      <c r="N21" s="5">
        <v>18</v>
      </c>
      <c r="O21" s="5" t="str">
        <f>"007221"</f>
        <v>007221</v>
      </c>
      <c r="P21" s="4">
        <v>43404</v>
      </c>
      <c r="Q21" s="7">
        <v>12.4779</v>
      </c>
      <c r="R21" s="7">
        <v>1.1133</v>
      </c>
      <c r="S21" s="7">
        <v>11.364599999999999</v>
      </c>
      <c r="T21" s="5">
        <v>271</v>
      </c>
      <c r="U21" s="4">
        <v>43424</v>
      </c>
      <c r="V21" s="5">
        <v>8022975812</v>
      </c>
      <c r="W21" s="6" t="s">
        <v>43</v>
      </c>
      <c r="X21" s="5" t="s">
        <v>49</v>
      </c>
      <c r="Y21" s="6" t="s">
        <v>48</v>
      </c>
      <c r="Z21" s="5" t="s">
        <v>65</v>
      </c>
      <c r="AA21" s="6" t="s">
        <v>64</v>
      </c>
      <c r="AB21" s="7">
        <f>Q21/100</f>
        <v>0.124779</v>
      </c>
      <c r="AD21" s="8"/>
      <c r="AF21" s="8"/>
      <c r="AG21" s="8"/>
    </row>
    <row r="22" spans="1:33" x14ac:dyDescent="0.2">
      <c r="A22" s="12">
        <v>7541</v>
      </c>
      <c r="B22" s="13" t="s">
        <v>40</v>
      </c>
      <c r="C22" s="13">
        <v>43437</v>
      </c>
      <c r="D22" s="5">
        <v>117</v>
      </c>
      <c r="E22" s="6" t="s">
        <v>77</v>
      </c>
      <c r="F22" s="5" t="s">
        <v>76</v>
      </c>
      <c r="G22" s="6" t="s">
        <v>75</v>
      </c>
      <c r="H22" s="5" t="str">
        <f>"000123"</f>
        <v>000123</v>
      </c>
      <c r="I22" s="4">
        <v>43159</v>
      </c>
      <c r="J22" s="5" t="str">
        <f>"000032"</f>
        <v>000032</v>
      </c>
      <c r="K22" s="4">
        <v>43159</v>
      </c>
      <c r="L22" s="5" t="str">
        <f>"000113"</f>
        <v>000113</v>
      </c>
      <c r="M22" s="4">
        <v>43159</v>
      </c>
      <c r="N22" s="5">
        <v>18</v>
      </c>
      <c r="O22" s="5" t="str">
        <f>"007513"</f>
        <v>007513</v>
      </c>
      <c r="P22" s="4">
        <v>43426</v>
      </c>
      <c r="Q22" s="7">
        <v>14.54935</v>
      </c>
      <c r="R22" s="7">
        <v>1.32355</v>
      </c>
      <c r="S22" s="7">
        <v>13.2258</v>
      </c>
      <c r="T22" s="5">
        <v>280</v>
      </c>
      <c r="U22" s="4">
        <v>43437</v>
      </c>
      <c r="V22" s="5">
        <v>8022975812</v>
      </c>
      <c r="W22" s="6" t="s">
        <v>74</v>
      </c>
      <c r="X22" s="5" t="s">
        <v>45</v>
      </c>
      <c r="Y22" s="6" t="s">
        <v>44</v>
      </c>
      <c r="Z22" s="5" t="s">
        <v>65</v>
      </c>
      <c r="AA22" s="6" t="s">
        <v>64</v>
      </c>
      <c r="AB22" s="7">
        <f>Q22/100</f>
        <v>0.1454935</v>
      </c>
      <c r="AD22" s="8"/>
      <c r="AF22" s="8"/>
      <c r="AG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2019-01-17T07:42:08Z</dcterms:modified>
</cp:coreProperties>
</file>